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Kumpulan file\HASIL PENGADAAN BARANG DAN JASA 2024\TENDER UMUM 2024\10035115 PENGADAAN JASA INSTALASI ELECTROSTATIC PRECIPITATOR ROTARY KILN 2\Dokumen Tender Umum\"/>
    </mc:Choice>
  </mc:AlternateContent>
  <xr:revisionPtr revIDLastSave="0" documentId="8_{991DAB9B-4CA8-4471-BE72-A80B56854C92}" xr6:coauthVersionLast="47" xr6:coauthVersionMax="47" xr10:uidLastSave="{00000000-0000-0000-0000-000000000000}"/>
  <bookViews>
    <workbookView xWindow="-120" yWindow="-120" windowWidth="20730" windowHeight="11160" xr2:uid="{00000000-000D-0000-FFFF-FFFF00000000}"/>
  </bookViews>
  <sheets>
    <sheet name="BOQ Kosong" sheetId="10" r:id="rId1"/>
    <sheet name="Perhitungan Biaya" sheetId="15" state="hidden" r:id="rId2"/>
    <sheet name="Referensi Quotation" sheetId="8" state="hidden" r:id="rId3"/>
    <sheet name="Referensi EE Barang ESP" sheetId="13" state="hidden" r:id="rId4"/>
    <sheet name="Biaya EE Civil" sheetId="16" state="hidden" r:id="rId5"/>
    <sheet name="Timeline Rencana (2)" sheetId="11" state="hidden" r:id="rId6"/>
  </sheets>
  <externalReferences>
    <externalReference r:id="rId7"/>
    <externalReference r:id="rId8"/>
    <externalReference r:id="rId9"/>
    <externalReference r:id="rId10"/>
    <externalReference r:id="rId11"/>
  </externalReferences>
  <definedNames>
    <definedName name="_xlnm.Print_Area" localSheetId="4">'Biaya EE Civil'!$A$1:$L$120</definedName>
    <definedName name="_xlnm.Print_Area" localSheetId="0">'BOQ Kosong'!$C$2:$I$18</definedName>
    <definedName name="_xlnm.Print_Area" localSheetId="3">'Referensi EE Barang ESP'!$B$2:$H$40</definedName>
    <definedName name="_xlnm.Print_Area" localSheetId="2">'Referensi Quotation'!$B$1:$L$28</definedName>
    <definedName name="_xlnm.Print_Area" localSheetId="5">'Timeline Rencana (2)'!$A$2:$U$25</definedName>
    <definedName name="_xlnm.Print_Titles" localSheetId="4">'Biaya EE Civil'!$6:$8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0" l="1"/>
  <c r="I11" i="10"/>
  <c r="I12" i="10"/>
  <c r="I10" i="10"/>
  <c r="I6" i="10"/>
  <c r="I14" i="10" s="1"/>
  <c r="I16" i="10" s="1"/>
  <c r="O96" i="16" l="1"/>
  <c r="L94" i="16"/>
  <c r="L93" i="16" s="1"/>
  <c r="G91" i="16"/>
  <c r="L91" i="16" s="1"/>
  <c r="G90" i="16"/>
  <c r="L90" i="16" s="1"/>
  <c r="G89" i="16"/>
  <c r="L89" i="16" s="1"/>
  <c r="J88" i="16"/>
  <c r="G88" i="16"/>
  <c r="J87" i="16"/>
  <c r="G87" i="16"/>
  <c r="J86" i="16"/>
  <c r="G86" i="16"/>
  <c r="G85" i="16"/>
  <c r="G84" i="16"/>
  <c r="J82" i="16"/>
  <c r="G82" i="16"/>
  <c r="G81" i="16"/>
  <c r="G80" i="16"/>
  <c r="J78" i="16"/>
  <c r="G78" i="16"/>
  <c r="G77" i="16"/>
  <c r="G76" i="16"/>
  <c r="J74" i="16"/>
  <c r="G74" i="16"/>
  <c r="J73" i="16"/>
  <c r="G73" i="16"/>
  <c r="J72" i="16"/>
  <c r="G72" i="16"/>
  <c r="G70" i="16"/>
  <c r="J69" i="16"/>
  <c r="G69" i="16"/>
  <c r="J68" i="16"/>
  <c r="G68" i="16"/>
  <c r="G66" i="16"/>
  <c r="J65" i="16"/>
  <c r="G65" i="16"/>
  <c r="J64" i="16"/>
  <c r="G64" i="16"/>
  <c r="G62" i="16"/>
  <c r="J61" i="16"/>
  <c r="G61" i="16"/>
  <c r="J60" i="16"/>
  <c r="G60" i="16"/>
  <c r="J58" i="16"/>
  <c r="G58" i="16"/>
  <c r="J57" i="16"/>
  <c r="G57" i="16"/>
  <c r="J56" i="16"/>
  <c r="G56" i="16"/>
  <c r="J54" i="16"/>
  <c r="J70" i="16" s="1"/>
  <c r="G54" i="16"/>
  <c r="J53" i="16"/>
  <c r="G53" i="16"/>
  <c r="J52" i="16"/>
  <c r="G52" i="16"/>
  <c r="J50" i="16"/>
  <c r="G50" i="16"/>
  <c r="J49" i="16"/>
  <c r="G49" i="16"/>
  <c r="J48" i="16"/>
  <c r="G48" i="16"/>
  <c r="J46" i="16"/>
  <c r="G46" i="16"/>
  <c r="J45" i="16"/>
  <c r="G45" i="16"/>
  <c r="J44" i="16"/>
  <c r="G44" i="16"/>
  <c r="J42" i="16"/>
  <c r="G42" i="16"/>
  <c r="J41" i="16"/>
  <c r="J85" i="16" s="1"/>
  <c r="G41" i="16"/>
  <c r="L41" i="16" s="1"/>
  <c r="J40" i="16"/>
  <c r="J84" i="16" s="1"/>
  <c r="G40" i="16"/>
  <c r="J38" i="16"/>
  <c r="G38" i="16"/>
  <c r="L38" i="16" s="1"/>
  <c r="J37" i="16"/>
  <c r="J81" i="16" s="1"/>
  <c r="G37" i="16"/>
  <c r="J36" i="16"/>
  <c r="J76" i="16" s="1"/>
  <c r="G36" i="16"/>
  <c r="L36" i="16" s="1"/>
  <c r="J34" i="16"/>
  <c r="G34" i="16"/>
  <c r="J33" i="16"/>
  <c r="G33" i="16"/>
  <c r="L33" i="16" s="1"/>
  <c r="J32" i="16"/>
  <c r="G32" i="16"/>
  <c r="J30" i="16"/>
  <c r="G30" i="16"/>
  <c r="L30" i="16" s="1"/>
  <c r="J29" i="16"/>
  <c r="G29" i="16"/>
  <c r="J26" i="16"/>
  <c r="G26" i="16"/>
  <c r="L26" i="16" s="1"/>
  <c r="J25" i="16"/>
  <c r="G25" i="16"/>
  <c r="J24" i="16"/>
  <c r="G24" i="16"/>
  <c r="J21" i="16"/>
  <c r="L21" i="16" s="1"/>
  <c r="J20" i="16"/>
  <c r="L20" i="16" s="1"/>
  <c r="L15" i="16"/>
  <c r="L14" i="16"/>
  <c r="L13" i="16"/>
  <c r="L12" i="16"/>
  <c r="L11" i="16"/>
  <c r="J10" i="16"/>
  <c r="G10" i="16"/>
  <c r="L25" i="16" l="1"/>
  <c r="L44" i="16"/>
  <c r="L32" i="16"/>
  <c r="L81" i="16"/>
  <c r="L86" i="16"/>
  <c r="L60" i="16"/>
  <c r="L45" i="16"/>
  <c r="L50" i="16"/>
  <c r="L56" i="16"/>
  <c r="L61" i="16"/>
  <c r="L68" i="16"/>
  <c r="L69" i="16"/>
  <c r="L65" i="16"/>
  <c r="L72" i="16"/>
  <c r="L85" i="16"/>
  <c r="L40" i="16"/>
  <c r="L73" i="16"/>
  <c r="J66" i="16"/>
  <c r="L66" i="16" s="1"/>
  <c r="L24" i="16"/>
  <c r="L23" i="16" s="1"/>
  <c r="J62" i="16"/>
  <c r="J80" i="16"/>
  <c r="L80" i="16" s="1"/>
  <c r="L84" i="16"/>
  <c r="L88" i="16"/>
  <c r="L62" i="16"/>
  <c r="L76" i="16"/>
  <c r="L48" i="16"/>
  <c r="L53" i="16"/>
  <c r="L58" i="16"/>
  <c r="L78" i="16"/>
  <c r="L29" i="16"/>
  <c r="L34" i="16"/>
  <c r="L46" i="16"/>
  <c r="L49" i="16"/>
  <c r="L52" i="16"/>
  <c r="L54" i="16"/>
  <c r="L57" i="16"/>
  <c r="L82" i="16"/>
  <c r="L87" i="16"/>
  <c r="L42" i="16"/>
  <c r="L70" i="16"/>
  <c r="L64" i="16"/>
  <c r="L74" i="16"/>
  <c r="L10" i="16"/>
  <c r="L9" i="16" s="1"/>
  <c r="L19" i="16"/>
  <c r="L37" i="16"/>
  <c r="J77" i="16"/>
  <c r="L77" i="16" s="1"/>
  <c r="L28" i="16" l="1"/>
  <c r="L96" i="16" s="1"/>
  <c r="L97" i="16" s="1"/>
  <c r="L98" i="16" s="1"/>
  <c r="L99" i="16" s="1"/>
  <c r="D2" i="15" s="1"/>
  <c r="D8" i="15" l="1"/>
  <c r="D9" i="15" s="1"/>
  <c r="E22" i="13"/>
  <c r="E20" i="13"/>
  <c r="G6" i="13"/>
  <c r="H6" i="13" s="1"/>
  <c r="H10" i="13" s="1"/>
  <c r="F6" i="13"/>
  <c r="E6" i="13"/>
  <c r="D6" i="13"/>
  <c r="C6" i="13"/>
  <c r="B6" i="13"/>
  <c r="B3" i="13"/>
  <c r="I6" i="13" l="1"/>
  <c r="H11" i="13"/>
  <c r="H12" i="13" s="1"/>
  <c r="H13" i="13" s="1"/>
  <c r="H15" i="13" l="1"/>
  <c r="H16" i="13" s="1"/>
  <c r="D1" i="15"/>
  <c r="D11" i="15" s="1"/>
  <c r="I1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PETRUS PARDOMUAN BUTARBUTAR</author>
  </authors>
  <commentList>
    <comment ref="D1" authorId="0" shapeId="0" xr:uid="{E1940B22-2A83-40AA-8017-E20389316F6A}">
      <text>
        <r>
          <rPr>
            <b/>
            <sz val="9"/>
            <color indexed="81"/>
            <rFont val="Tahoma"/>
            <family val="2"/>
          </rPr>
          <t>Harga ESP di BoQ/HPS Pengadaan Barang Sebelum PPN</t>
        </r>
      </text>
    </comment>
    <comment ref="C2" authorId="0" shapeId="0" xr:uid="{76F6E223-F6BD-498B-A988-876207D5B4ED}">
      <text>
        <r>
          <rPr>
            <b/>
            <sz val="9"/>
            <color indexed="81"/>
            <rFont val="Tahoma"/>
            <family val="2"/>
          </rPr>
          <t>Instal struktur &amp; pondasi</t>
        </r>
      </text>
    </comment>
    <comment ref="D3" authorId="0" shapeId="0" xr:uid="{5AC0215A-A222-4EE4-8D9A-F9D5E5CFC1C1}">
      <text>
        <r>
          <rPr>
            <b/>
            <sz val="9"/>
            <color indexed="81"/>
            <rFont val="Tahoma"/>
            <family val="2"/>
          </rPr>
          <t>Penawaran Flsmidth tender lelang Tahun 2023</t>
        </r>
      </text>
    </comment>
    <comment ref="D8" authorId="0" shapeId="0" xr:uid="{38BCA4EB-CD60-4881-A8B9-792B2026CA9B}">
      <text>
        <r>
          <rPr>
            <b/>
            <sz val="9"/>
            <color indexed="81"/>
            <rFont val="Tahoma"/>
            <family val="2"/>
          </rPr>
          <t>Harga demolish 18% dari harga instalasi. 
Info lain harga instalasi Rp35.000/kg. Asumsi harga demolition Rp12.200/kg</t>
        </r>
      </text>
    </comment>
    <comment ref="G8" authorId="0" shapeId="0" xr:uid="{0D3E2253-249D-4A92-9435-04198D32C813}">
      <text>
        <r>
          <rPr>
            <b/>
            <sz val="9"/>
            <color indexed="81"/>
            <rFont val="Tahoma"/>
            <family val="2"/>
          </rPr>
          <t>Info pak tarsono Rp25.000-Rp35.000/kg</t>
        </r>
      </text>
    </comment>
    <comment ref="G9" authorId="0" shapeId="0" xr:uid="{BA35B7C3-C8BA-4C96-9932-1DAE088D851F}">
      <text>
        <r>
          <rPr>
            <b/>
            <sz val="9"/>
            <color indexed="81"/>
            <rFont val="Tahoma"/>
            <family val="2"/>
          </rPr>
          <t>Asumsi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Petrus Pardomuan Butarbutar</author>
  </authors>
  <commentList>
    <comment ref="G6" authorId="0" shapeId="0" xr:uid="{2CE99E42-35D4-4FFC-AC69-59A66940A66B}">
      <text>
        <r>
          <rPr>
            <b/>
            <sz val="9"/>
            <color indexed="81"/>
            <rFont val="Tahoma"/>
            <family val="2"/>
          </rPr>
          <t>823000+(823000*5% sbg antisipasi inflasi)+(8%x Total harga sbg biaya 
Pengiriman)+13,099 Euro  (RP 200 jt) asumsi biaya site visit</t>
        </r>
      </text>
    </comment>
  </commentList>
</comments>
</file>

<file path=xl/sharedStrings.xml><?xml version="1.0" encoding="utf-8"?>
<sst xmlns="http://schemas.openxmlformats.org/spreadsheetml/2006/main" count="421" uniqueCount="177">
  <si>
    <t>No.</t>
  </si>
  <si>
    <t>Item</t>
  </si>
  <si>
    <t>Unit</t>
  </si>
  <si>
    <t>Qty</t>
  </si>
  <si>
    <t>Unit Price</t>
  </si>
  <si>
    <t>Sub Total</t>
  </si>
  <si>
    <t>Total Harga Setelah PPN</t>
  </si>
  <si>
    <t xml:space="preserve">Terbilang : </t>
  </si>
  <si>
    <t>Keterangan</t>
  </si>
  <si>
    <t>Lingkup Kerja &amp; Spesifikasi Teknis</t>
  </si>
  <si>
    <t>Week</t>
  </si>
  <si>
    <t>Start
(Week)</t>
  </si>
  <si>
    <t>Finish
(Week)</t>
  </si>
  <si>
    <t>Mengumpulkan Data Peralatan</t>
  </si>
  <si>
    <t>Mengumpulkan Data Operasi dan Permasalahan</t>
  </si>
  <si>
    <t>Durasi
(Days)</t>
  </si>
  <si>
    <t>Membuat Perhitungan Heat and Mass balance</t>
  </si>
  <si>
    <t>Kegiatan</t>
  </si>
  <si>
    <t>Lingkup pekerjaan mitra kerja</t>
  </si>
  <si>
    <t>Lingkup pekerjaan PT Antam Tbk. UBPN Sultra</t>
  </si>
  <si>
    <t>Total durasi(week) pekerjaan</t>
  </si>
  <si>
    <t>:</t>
  </si>
  <si>
    <t>BILL OF QUANTITY (BOQ)</t>
  </si>
  <si>
    <t>Site Visit Ferronickel Plant Pomalaa</t>
  </si>
  <si>
    <t>Inspeksi/pengukuran Peralatan Eksisting RK-1</t>
  </si>
  <si>
    <t>Inspeksi/pengukuran Peralatan Eksisting RK-2</t>
  </si>
  <si>
    <t>Penyerahan Dokumen Deliverable Final</t>
  </si>
  <si>
    <t>TIMELINE PEKERJAAN ASESMEN ROTARY KILN 1 DAN ROTARY KILN 2</t>
  </si>
  <si>
    <t>Review Dokumen Draft Asesmen</t>
  </si>
  <si>
    <t>Revisi Dokumen Draft Asesmen</t>
  </si>
  <si>
    <t>Review Dokumen Final Asesmen</t>
  </si>
  <si>
    <t>Jadwal site visit menyesuaikan dengan kondisi persebaran kasus COVID-19 (Regulasi Pemerintah dan Regulasi Internal ANTAM)</t>
  </si>
  <si>
    <t>Membuat Laporan Temuan Asesmen dan Action Plan</t>
  </si>
  <si>
    <t>Pajak Pertambahan Nilai (11%)</t>
  </si>
  <si>
    <t>Total Harga Sebelum PPN 11%</t>
  </si>
  <si>
    <t>Processing &amp; Engineering Manager</t>
  </si>
  <si>
    <t>Sutomo, S.T.</t>
  </si>
  <si>
    <t>NPP. 300983 7337</t>
  </si>
  <si>
    <t>Set</t>
  </si>
  <si>
    <t xml:space="preserve">2x Click </t>
  </si>
  <si>
    <t>j</t>
  </si>
  <si>
    <t>Ore Preparation Manager</t>
  </si>
  <si>
    <t>FeNi Plant Senior Manager</t>
  </si>
  <si>
    <t>General Manager UBPN Kolaka</t>
  </si>
  <si>
    <t>Nilus Rahmat, S.T., M.Si.</t>
  </si>
  <si>
    <t>NPP. 100278 6759</t>
  </si>
  <si>
    <t>Diketahui oleh,</t>
  </si>
  <si>
    <t>Total Harga Sebelum PPN (Rupiah)</t>
  </si>
  <si>
    <t>Lot</t>
  </si>
  <si>
    <t>- Site Visit 
- Engineering
- Suplai Material
- Fabrication
- Delivery
- Electrical, control, &amp; Instrument installation</t>
  </si>
  <si>
    <t>..\..\..\B\Budgetary quotation 19.07.2022 ESP.pdf</t>
  </si>
  <si>
    <t>ENGINEERING ESTIMATE (EE)</t>
  </si>
  <si>
    <t>Jumlah Harga</t>
  </si>
  <si>
    <t>Overhead</t>
  </si>
  <si>
    <t>Total Harga Sebelum PPN</t>
  </si>
  <si>
    <t>Terbilang : Enam belas miliar delapan ratus tiga puluh lima juta seratus empat puluh lima ribu tiga ratus tiga puluh rupiah</t>
  </si>
  <si>
    <t>Terbilang : Delapan belas miliar enam ratus delapan puluh tujuh juta sebelas ribu tiga ratus enam belas rupiah</t>
  </si>
  <si>
    <t xml:space="preserve">*Kurs </t>
  </si>
  <si>
    <t>1 Euro = 16228,24 Rupiah (Kurs tengah Bank Indonesia per tanggal 05 Desember 2022)</t>
  </si>
  <si>
    <t>Ulil Amri Nizhamul, S.T.</t>
  </si>
  <si>
    <t>Muh. Tang</t>
  </si>
  <si>
    <t>NPP. 100986 7256</t>
  </si>
  <si>
    <t>NPP. 308868 5167</t>
  </si>
  <si>
    <t xml:space="preserve">Harga ESP </t>
  </si>
  <si>
    <t>1 Set</t>
  </si>
  <si>
    <t>Sipil</t>
  </si>
  <si>
    <t>Pak Asrul</t>
  </si>
  <si>
    <t>Tonase ESP</t>
  </si>
  <si>
    <t>kg</t>
  </si>
  <si>
    <t>Biaya Duct, Exp. Joints, Chain</t>
  </si>
  <si>
    <t>Asumsi</t>
  </si>
  <si>
    <t>Biaya Electrical, Control, Instrumentation</t>
  </si>
  <si>
    <t>Biaya Instalasi &amp; Demolition</t>
  </si>
  <si>
    <t>per kg</t>
  </si>
  <si>
    <t>Rp</t>
  </si>
  <si>
    <t>Instalasi</t>
  </si>
  <si>
    <t>Installation &amp; demolition</t>
  </si>
  <si>
    <t>Rupiah</t>
  </si>
  <si>
    <t>Demolition</t>
  </si>
  <si>
    <t>Ton (Jumlah tonase ESP flsmidth di lelang barang)</t>
  </si>
  <si>
    <t>Estimasi Total Biaya</t>
  </si>
  <si>
    <t>Proyek</t>
  </si>
  <si>
    <t>: Pekerjaan Civil EP RK2</t>
  </si>
  <si>
    <t>Lokasi</t>
  </si>
  <si>
    <t>: FeNi Plant PT. ANTAM, Tbk. UBPN Kolaka</t>
  </si>
  <si>
    <t>Tahun</t>
  </si>
  <si>
    <t>: 2023</t>
  </si>
  <si>
    <t>NO</t>
  </si>
  <si>
    <t>URAIAN PEKERJAAN</t>
  </si>
  <si>
    <t>VOLUME</t>
  </si>
  <si>
    <t xml:space="preserve">HARGA </t>
  </si>
  <si>
    <t>JUMLAH</t>
  </si>
  <si>
    <t>SAT.</t>
  </si>
  <si>
    <t>SATUAN</t>
  </si>
  <si>
    <t xml:space="preserve"> HARGA</t>
  </si>
  <si>
    <t>I</t>
  </si>
  <si>
    <t xml:space="preserve"> PEKERJAAN PERSIAPAN, PRASARANA DAN PENUNJANG</t>
  </si>
  <si>
    <t>SUB TOTAL</t>
  </si>
  <si>
    <t>Pekerjaan Uitset, Pengukuran &amp; Pemasangan Bouwplank</t>
  </si>
  <si>
    <t>m1</t>
  </si>
  <si>
    <t>Rp.</t>
  </si>
  <si>
    <t>Pekerjaan Mobilisasi Bahan dan Peralatan Kerja</t>
  </si>
  <si>
    <t>Ls</t>
  </si>
  <si>
    <t>Pekerjaan Pembuatan JMD &amp; JMF Beton K-300</t>
  </si>
  <si>
    <t xml:space="preserve">Pekerjaan Test Beton K-300 </t>
  </si>
  <si>
    <t>Pcs</t>
  </si>
  <si>
    <t>Pekerjaan Akomodasi &amp; Transportasi  Uji Beton</t>
  </si>
  <si>
    <t>kali</t>
  </si>
  <si>
    <t>Pekerjaan Administrasi dan Dokumentasi</t>
  </si>
  <si>
    <t>Bulan</t>
  </si>
  <si>
    <t>Laporan Mingguan dan Bulanan, Master Schedule, As Built Drawing dan Dokumentasi Foto</t>
  </si>
  <si>
    <t>Dokumen Hardcopy dan Softcopy</t>
  </si>
  <si>
    <t>II</t>
  </si>
  <si>
    <t xml:space="preserve"> TENAGA AHLI</t>
  </si>
  <si>
    <t>Tenaga Ahli Site Engineer</t>
  </si>
  <si>
    <t>hari</t>
  </si>
  <si>
    <t>Tenaga Safety Officer</t>
  </si>
  <si>
    <t>III</t>
  </si>
  <si>
    <t xml:space="preserve"> PEKERJAAN GALIAN TANAH DAN PONDASI</t>
  </si>
  <si>
    <t xml:space="preserve">Pek. Galiah Tanah </t>
  </si>
  <si>
    <t>m3</t>
  </si>
  <si>
    <t>Pek. Urugan Tanah Kembali ( Termasuk Pemadatan )</t>
  </si>
  <si>
    <t>Termasuk Urugan Tanah Bawah Rabat Lantai, tebal 27 cm</t>
  </si>
  <si>
    <t>Pek. Urugan Pasir Bawah Pondasi</t>
  </si>
  <si>
    <t>IV</t>
  </si>
  <si>
    <t xml:space="preserve"> PEKERJAAN BETON</t>
  </si>
  <si>
    <t>Pekerjaan Lantai Kerja Pondasi Footplat K-125</t>
  </si>
  <si>
    <t>Pekerjaan Lantai Kerja Sloof K-125</t>
  </si>
  <si>
    <t>Pekerjaan Pondasi Footplat type F1</t>
  </si>
  <si>
    <t xml:space="preserve"> - Beton K-300</t>
  </si>
  <si>
    <t xml:space="preserve"> - Penulangan</t>
  </si>
  <si>
    <t>Kg</t>
  </si>
  <si>
    <t xml:space="preserve"> - Bekisting Pondasi (1x Pakai)</t>
  </si>
  <si>
    <t>m2</t>
  </si>
  <si>
    <t>Pekerjaan Pondasi Footplat type F2</t>
  </si>
  <si>
    <t>Pekerjaan Pondasi Footplat type F3</t>
  </si>
  <si>
    <t>Pekerjaan Pondasi Footplat type F4</t>
  </si>
  <si>
    <t>Pekerjaan Pondasi Footplat type F5</t>
  </si>
  <si>
    <t>Pekerjaan Sloof type BS1</t>
  </si>
  <si>
    <t xml:space="preserve"> - Bekisting Sloof (1x Pakai)</t>
  </si>
  <si>
    <t>Pekerjaan Sloof type BS2</t>
  </si>
  <si>
    <t>Pekerjaan Sloof type BS3</t>
  </si>
  <si>
    <t>Pekerjaan Sloof type BS4</t>
  </si>
  <si>
    <t>Pekerjaan Sloof type BS5</t>
  </si>
  <si>
    <t>Pekerjaan Kolom Pedestal type K1</t>
  </si>
  <si>
    <t xml:space="preserve"> - Bekisting Kolom (1x Pakai)</t>
  </si>
  <si>
    <r>
      <t>m</t>
    </r>
    <r>
      <rPr>
        <vertAlign val="superscript"/>
        <sz val="12"/>
        <rFont val="Arial Narrow"/>
        <family val="2"/>
      </rPr>
      <t>2</t>
    </r>
  </si>
  <si>
    <t>Pekerjaan Kolom Pedestal type K2</t>
  </si>
  <si>
    <t>Pekerjaan Kolom Pedestal type K3</t>
  </si>
  <si>
    <t>Pekerjaan Kolom Pedestal type K4</t>
  </si>
  <si>
    <t>Pekerjaan Grouting, tebal 5 cm</t>
  </si>
  <si>
    <t xml:space="preserve">Pekerjaan Base Plate, tebal 20 mm </t>
  </si>
  <si>
    <t>Pekerjaan Anchor Bolt M56, L=1645</t>
  </si>
  <si>
    <t>Pekerjaan Anchor Bolt M42, L=1330</t>
  </si>
  <si>
    <t>Pekerjaan Anchor Bolt M24, L=600</t>
  </si>
  <si>
    <t>V</t>
  </si>
  <si>
    <t xml:space="preserve"> PEKERJAAN PEMBERSIHAN</t>
  </si>
  <si>
    <t>Pekerjaan Pembersihan Lokasi</t>
  </si>
  <si>
    <t>A. JUMLAH HARGA ( TERMASUK KEUNTUNGAN )</t>
  </si>
  <si>
    <t>B. JUMLAH HARGA SEBELUM PPN (DIBULATKAN)</t>
  </si>
  <si>
    <t>C. PAJAK PERTAMBAHAN NILAI (PPN=11%XD)</t>
  </si>
  <si>
    <t>D. TOTAL HARGA SETELAH PPN (B+C)</t>
  </si>
  <si>
    <t>Pomalaa, 1 September 2023</t>
  </si>
  <si>
    <t>Disiapkan oleh,</t>
  </si>
  <si>
    <t>CIVIL JUNIOR ENGINEER</t>
  </si>
  <si>
    <t>MUHAMMAD ASRUL PAGALA, A.Md.</t>
  </si>
  <si>
    <t>NPP.  300581 7022</t>
  </si>
  <si>
    <t xml:space="preserve">- Site Visit 
- Engineering
- Suplai Material
- Fabrication
- Delivery
- New Electrostatic Precipitator erection/installation
</t>
  </si>
  <si>
    <t>Utility</t>
  </si>
  <si>
    <t>Tools &amp; Safety</t>
  </si>
  <si>
    <t>Service</t>
  </si>
  <si>
    <t>Accomodation &amp; Transportation</t>
  </si>
  <si>
    <t>PENGADAAN BARANG ELECTROSTATIC PRECIPITATOR &amp; JASA INSTALASI SERTA PEMBONGKARAN ROTARY KILN 2</t>
  </si>
  <si>
    <t>- Site Visit 
- Engineering
- Suplai Material
- Fabrication
- Demolition, Erection new ESP, Commissioning
- Electrical, control, &amp; Instrument installation</t>
  </si>
  <si>
    <t>Vendor</t>
  </si>
  <si>
    <t>-  Delivery
- Demolition ESP eksisting
- Installatio New ESP components
-Commissioning
- Electrical, control, &amp; Instrument installation</t>
  </si>
  <si>
    <r>
      <rPr>
        <b/>
        <sz val="12"/>
        <rFont val="Calibri"/>
        <family val="2"/>
        <scheme val="minor"/>
      </rPr>
      <t xml:space="preserve">1 Set Electrostatic Precipitator (Performance : Dust emission : </t>
    </r>
    <r>
      <rPr>
        <b/>
        <sz val="12"/>
        <rFont val="Calibri"/>
        <family val="2"/>
      </rPr>
      <t>≤</t>
    </r>
    <r>
      <rPr>
        <b/>
        <sz val="12"/>
        <rFont val="Calibri"/>
        <family val="2"/>
        <scheme val="minor"/>
      </rPr>
      <t xml:space="preserve">100 mg/Nm3; Power Consumption for High
Voltage Supply  max 80% of Antam SwitchGear Availability)
Kelengkapan tidak terbatas pada :
</t>
    </r>
    <r>
      <rPr>
        <b/>
        <sz val="12"/>
        <color theme="1"/>
        <rFont val="Calibri"/>
        <family val="2"/>
        <scheme val="minor"/>
      </rPr>
      <t xml:space="preserve">Mechanical Equipment (exclude bootom hopper): 
Casing &amp; Internals
</t>
    </r>
    <r>
      <rPr>
        <sz val="12"/>
        <color theme="1"/>
        <rFont val="Calibri"/>
        <family val="2"/>
        <scheme val="minor"/>
      </rPr>
      <t xml:space="preserve">Casing frames platework
Hopper
Inlet
Outlet
Distribution screen for inlet
Distribution screen for outlet
Insulator boxes, trunking and TR-supports
Inspection doors
Collecting support
Emission support
Lantern wheel
Supporting rod etc
Bearing
Sneakage plate
Drive units
Purge air fan and tubing
Collecting plates 
Hammers for emission rapping
Hammers for collecting rapping
Hammering edges on hopper
Electrodes
Supp. Electrodes (Stay-A and Stay-B electrodes)
Steel supported outer roof
Guard tubes
Signs
</t>
    </r>
    <r>
      <rPr>
        <b/>
        <sz val="12"/>
        <color theme="1"/>
        <rFont val="Calibri"/>
        <family val="2"/>
        <scheme val="minor"/>
      </rPr>
      <t>Electrical Equipment</t>
    </r>
    <r>
      <rPr>
        <sz val="12"/>
        <color theme="1"/>
        <rFont val="Calibri"/>
        <family val="2"/>
        <scheme val="minor"/>
      </rPr>
      <t xml:space="preserve">
DC-T/R
ESP Control panels
Electrostatic precipitator Controller
Insulators
Insulator heating elements
Roof drive heating elements
PT100
Gear motors, rapping
Grounding equipment
Key interlocking
Speed Monitors
</t>
    </r>
    <r>
      <rPr>
        <b/>
        <sz val="12"/>
        <color theme="1"/>
        <rFont val="Calibri"/>
        <family val="2"/>
        <scheme val="minor"/>
      </rPr>
      <t>Auxiliary Equipment</t>
    </r>
    <r>
      <rPr>
        <sz val="12"/>
        <color theme="1"/>
        <rFont val="Calibri"/>
        <family val="2"/>
        <scheme val="minor"/>
      </rPr>
      <t xml:space="preserve">
Insulation (Rockwool) and cladding set (total without waste)
Stairways and gangways
Sun roof &amp; Monorail structure excl. hoist
Rotary Air Lock, include gear motor
Air sluice, include gear motor
Slide valve
Trolley &amp; hoist for monorail
Ducts &amp; Supports
Expansion Joints
</t>
    </r>
    <r>
      <rPr>
        <b/>
        <sz val="12"/>
        <color theme="1"/>
        <rFont val="Calibri"/>
        <family val="2"/>
        <scheme val="minor"/>
      </rPr>
      <t xml:space="preserve">Scope of supply of acces facilities
@ Area :
</t>
    </r>
    <r>
      <rPr>
        <sz val="12"/>
        <color theme="1"/>
        <rFont val="Calibri"/>
        <family val="2"/>
        <scheme val="minor"/>
      </rPr>
      <t xml:space="preserve">Stair tower
Collecting plate rapping drives
Discharge electrode rapping drives
Gas distribution screens rapping drives
Railing on ESP roof
Inspection doors for ESP Casing
Inspection doors for ESP Inlet cone
Inspection doors for ESP outlet cone
Temperature transmitter for insulator compartment on ESP roof
</t>
    </r>
    <r>
      <rPr>
        <b/>
        <sz val="12"/>
        <color theme="1"/>
        <rFont val="Calibri"/>
        <family val="2"/>
        <scheme val="minor"/>
      </rPr>
      <t>Site Visit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</si>
</sst>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Rp&quot;* #,##0_-;\-&quot;Rp&quot;* #,##0_-;_-&quot;Rp&quot;* &quot;-&quot;_-;_-@_-"/>
    <numFmt numFmtId="164" formatCode="_(&quot;Rp&quot;* #,##0_);_(&quot;Rp&quot;* \(#,##0\);_(&quot;Rp&quot;* &quot;-&quot;_);_(@_)"/>
    <numFmt numFmtId="165" formatCode="_-[$Rp-421]* #,##0.00_-;\-[$Rp-421]* #,##0.00_-;_-[$Rp-421]* &quot;-&quot;??_-;_-@_-"/>
    <numFmt numFmtId="166" formatCode="_-[$Rp-421]* #,##0_-;\-[$Rp-421]* #,##0_-;_-[$Rp-421]* &quot;-&quot;??_-;_-@_-"/>
    <numFmt numFmtId="168" formatCode="[$€-2]\ #,##0"/>
    <numFmt numFmtId="169" formatCode="[$Rp-421]#,##0;\-[$Rp-421]#,##0"/>
    <numFmt numFmtId="170" formatCode="_(* #,##0.00_);_(* \(#,##0.00\);_(* &quot;-&quot;??_);_(@_)"/>
    <numFmt numFmtId="171" formatCode="_(&quot;Rp&quot;* #,##0.00_);_(&quot;Rp&quot;* \(#,##0.00\);_(&quot;Rp&quot;* &quot;-&quot;??_);_(@_)"/>
  </numFmts>
  <fonts count="36" x14ac:knownFonts="1">
    <font>
      <sz val="11"/>
      <color theme="1"/>
      <name val="Calibri"/>
      <family val="2"/>
      <scheme val="minor"/>
    </font>
    <font>
      <b/>
      <sz val="16"/>
      <color theme="1"/>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name val="Calibri"/>
      <family val="2"/>
    </font>
    <font>
      <u/>
      <sz val="12"/>
      <color theme="1"/>
      <name val="Calibri"/>
      <family val="2"/>
      <scheme val="minor"/>
    </font>
    <font>
      <sz val="12"/>
      <color rgb="FF000000"/>
      <name val="Calibri Light"/>
      <family val="2"/>
    </font>
    <font>
      <sz val="12"/>
      <color rgb="FF000000"/>
      <name val="Arial"/>
      <family val="2"/>
    </font>
    <font>
      <u/>
      <sz val="12"/>
      <color rgb="FF000000"/>
      <name val="Calibri"/>
      <family val="2"/>
      <scheme val="minor"/>
    </font>
    <font>
      <sz val="12"/>
      <color rgb="FF000000"/>
      <name val="Calibri"/>
      <family val="2"/>
      <scheme val="minor"/>
    </font>
    <font>
      <b/>
      <sz val="9"/>
      <color indexed="81"/>
      <name val="Tahoma"/>
      <family val="2"/>
    </font>
    <font>
      <sz val="11"/>
      <color theme="1"/>
      <name val="Calibri"/>
      <family val="2"/>
      <scheme val="minor"/>
    </font>
    <font>
      <u/>
      <sz val="11"/>
      <color theme="10"/>
      <name val="Calibri"/>
      <family val="2"/>
      <scheme val="minor"/>
    </font>
    <font>
      <b/>
      <sz val="12"/>
      <color rgb="FFFF0000"/>
      <name val="Calibri"/>
      <family val="2"/>
      <scheme val="minor"/>
    </font>
    <font>
      <sz val="11"/>
      <color theme="1"/>
      <name val="Calibri"/>
      <family val="2"/>
      <charset val="1"/>
      <scheme val="minor"/>
    </font>
    <font>
      <b/>
      <u/>
      <sz val="18"/>
      <name val="Arial Narrow"/>
      <family val="2"/>
    </font>
    <font>
      <sz val="12"/>
      <name val="Verdana"/>
      <family val="2"/>
    </font>
    <font>
      <b/>
      <sz val="15"/>
      <name val="Arial Narrow"/>
      <family val="2"/>
    </font>
    <font>
      <b/>
      <sz val="15"/>
      <name val="Arial"/>
      <family val="2"/>
    </font>
    <font>
      <b/>
      <sz val="14"/>
      <name val="Arial Narrow"/>
      <family val="2"/>
    </font>
    <font>
      <b/>
      <sz val="18"/>
      <name val="Arial"/>
      <family val="2"/>
    </font>
    <font>
      <sz val="12"/>
      <name val="Arial"/>
      <family val="2"/>
    </font>
    <font>
      <b/>
      <sz val="11"/>
      <name val="Arial"/>
      <family val="2"/>
    </font>
    <font>
      <sz val="10"/>
      <name val="Verdana"/>
      <family val="2"/>
    </font>
    <font>
      <sz val="8"/>
      <name val="Arial"/>
      <family val="2"/>
    </font>
    <font>
      <b/>
      <sz val="12"/>
      <name val="Arial Narrow"/>
      <family val="2"/>
    </font>
    <font>
      <sz val="12"/>
      <name val="Arial Narrow"/>
      <family val="2"/>
    </font>
    <font>
      <vertAlign val="superscript"/>
      <sz val="12"/>
      <name val="Arial Narrow"/>
      <family val="2"/>
    </font>
    <font>
      <sz val="12"/>
      <color rgb="FFFF0000"/>
      <name val="Arial Narrow"/>
      <family val="2"/>
    </font>
    <font>
      <sz val="12"/>
      <color theme="1"/>
      <name val="Arial Narrow"/>
      <family val="2"/>
    </font>
    <font>
      <b/>
      <u/>
      <sz val="12"/>
      <name val="Arial Narrow"/>
      <family val="2"/>
    </font>
    <font>
      <sz val="11"/>
      <name val="Arial Narrow"/>
      <family val="2"/>
    </font>
    <font>
      <sz val="10"/>
      <name val="Arial Narrow"/>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8" tint="0.3999755851924192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0" fontId="15" fillId="0" borderId="0" applyNumberFormat="0" applyFill="0" applyBorder="0" applyAlignment="0" applyProtection="0"/>
    <xf numFmtId="42" fontId="14" fillId="0" borderId="0" applyFont="0" applyFill="0" applyBorder="0" applyAlignment="0" applyProtection="0"/>
    <xf numFmtId="0" fontId="17" fillId="0" borderId="0"/>
    <xf numFmtId="170" fontId="17" fillId="0" borderId="0" applyFont="0" applyFill="0" applyBorder="0" applyAlignment="0" applyProtection="0"/>
  </cellStyleXfs>
  <cellXfs count="336">
    <xf numFmtId="0" fontId="0" fillId="0" borderId="0" xfId="0"/>
    <xf numFmtId="0" fontId="0" fillId="2" borderId="0" xfId="0" applyFill="1"/>
    <xf numFmtId="0" fontId="0" fillId="0" borderId="1" xfId="0" applyBorder="1"/>
    <xf numFmtId="0" fontId="0" fillId="3" borderId="1" xfId="0" applyFill="1" applyBorder="1"/>
    <xf numFmtId="0" fontId="0" fillId="0" borderId="1" xfId="0" applyBorder="1" applyAlignment="1">
      <alignment horizontal="center"/>
    </xf>
    <xf numFmtId="0" fontId="0" fillId="0" borderId="19" xfId="0" applyBorder="1"/>
    <xf numFmtId="0" fontId="0" fillId="0" borderId="2" xfId="0" applyBorder="1"/>
    <xf numFmtId="0" fontId="0" fillId="0" borderId="20" xfId="0" applyBorder="1"/>
    <xf numFmtId="0" fontId="0" fillId="0" borderId="3" xfId="0" applyBorder="1"/>
    <xf numFmtId="0" fontId="0" fillId="0" borderId="3" xfId="0" applyBorder="1" applyAlignment="1">
      <alignment horizontal="center"/>
    </xf>
    <xf numFmtId="0" fontId="0" fillId="3" borderId="4" xfId="0" applyFill="1" applyBorder="1"/>
    <xf numFmtId="0" fontId="0" fillId="0" borderId="7" xfId="0" applyBorder="1"/>
    <xf numFmtId="0" fontId="0" fillId="0" borderId="5" xfId="0" applyBorder="1"/>
    <xf numFmtId="0" fontId="0" fillId="0" borderId="13" xfId="0" applyBorder="1"/>
    <xf numFmtId="0" fontId="0" fillId="0" borderId="14" xfId="0" applyBorder="1"/>
    <xf numFmtId="0" fontId="0" fillId="0" borderId="15" xfId="0" applyBorder="1" applyAlignment="1">
      <alignment horizontal="center"/>
    </xf>
    <xf numFmtId="0" fontId="0" fillId="0" borderId="22" xfId="0" applyBorder="1" applyAlignment="1">
      <alignment horizontal="center"/>
    </xf>
    <xf numFmtId="0" fontId="0" fillId="6" borderId="1" xfId="0" applyFill="1" applyBorder="1"/>
    <xf numFmtId="0" fontId="0" fillId="2" borderId="25" xfId="0" applyFill="1" applyBorder="1"/>
    <xf numFmtId="0" fontId="0" fillId="2" borderId="27" xfId="0" applyFill="1" applyBorder="1"/>
    <xf numFmtId="0" fontId="0" fillId="2" borderId="12" xfId="0" applyFill="1" applyBorder="1"/>
    <xf numFmtId="0" fontId="0" fillId="2" borderId="28" xfId="0" applyFill="1" applyBorder="1"/>
    <xf numFmtId="0" fontId="0" fillId="2" borderId="10" xfId="0" applyFill="1" applyBorder="1"/>
    <xf numFmtId="0" fontId="0" fillId="2" borderId="24" xfId="0" applyFill="1" applyBorder="1"/>
    <xf numFmtId="0" fontId="0" fillId="2" borderId="29" xfId="0" applyFill="1" applyBorder="1"/>
    <xf numFmtId="0" fontId="0" fillId="5" borderId="12" xfId="0" applyFill="1" applyBorder="1"/>
    <xf numFmtId="0" fontId="0" fillId="3" borderId="12" xfId="0" applyFill="1" applyBorder="1"/>
    <xf numFmtId="0" fontId="0" fillId="0" borderId="12" xfId="0" applyBorder="1"/>
    <xf numFmtId="0" fontId="0" fillId="6" borderId="12" xfId="0" applyFill="1" applyBorder="1"/>
    <xf numFmtId="0" fontId="0" fillId="2" borderId="0" xfId="0" applyFill="1" applyAlignment="1">
      <alignment vertical="top" wrapText="1"/>
    </xf>
    <xf numFmtId="0" fontId="0" fillId="2" borderId="24" xfId="0" applyFill="1" applyBorder="1" applyAlignment="1">
      <alignment vertical="top" wrapText="1"/>
    </xf>
    <xf numFmtId="0" fontId="0" fillId="2" borderId="28" xfId="0" applyFill="1" applyBorder="1" applyAlignment="1">
      <alignment vertical="top" wrapText="1"/>
    </xf>
    <xf numFmtId="0" fontId="0" fillId="0" borderId="10" xfId="0" applyBorder="1"/>
    <xf numFmtId="0" fontId="0" fillId="2" borderId="29" xfId="0" applyFill="1" applyBorder="1" applyAlignment="1">
      <alignment vertical="top" wrapText="1"/>
    </xf>
    <xf numFmtId="0" fontId="2" fillId="4" borderId="23" xfId="0" applyFont="1" applyFill="1" applyBorder="1"/>
    <xf numFmtId="0" fontId="2" fillId="4" borderId="6" xfId="0" applyFont="1" applyFill="1" applyBorder="1"/>
    <xf numFmtId="0" fontId="2" fillId="4" borderId="8" xfId="0" applyFont="1" applyFill="1" applyBorder="1"/>
    <xf numFmtId="0" fontId="0" fillId="3" borderId="16" xfId="0" applyFill="1" applyBorder="1"/>
    <xf numFmtId="0" fontId="0" fillId="3" borderId="17" xfId="0" applyFill="1" applyBorder="1"/>
    <xf numFmtId="0" fontId="0" fillId="0" borderId="17" xfId="0" applyBorder="1"/>
    <xf numFmtId="0" fontId="0" fillId="0" borderId="9" xfId="0" applyBorder="1"/>
    <xf numFmtId="0" fontId="3" fillId="5" borderId="0" xfId="0" applyFont="1" applyFill="1"/>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2" borderId="0" xfId="0" applyFont="1" applyFill="1"/>
    <xf numFmtId="10" fontId="4" fillId="2" borderId="0" xfId="0" applyNumberFormat="1" applyFont="1" applyFill="1"/>
    <xf numFmtId="165" fontId="4" fillId="2" borderId="2" xfId="0" applyNumberFormat="1" applyFont="1" applyFill="1" applyBorder="1" applyAlignment="1">
      <alignment vertical="center"/>
    </xf>
    <xf numFmtId="0" fontId="4" fillId="2" borderId="12"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28" xfId="0" applyFont="1" applyFill="1" applyBorder="1" applyAlignment="1">
      <alignment vertical="center"/>
    </xf>
    <xf numFmtId="0" fontId="4" fillId="2" borderId="28" xfId="0" applyFont="1" applyFill="1" applyBorder="1" applyAlignment="1">
      <alignment horizontal="center" vertical="center"/>
    </xf>
    <xf numFmtId="0" fontId="4" fillId="2" borderId="28" xfId="0" applyFont="1" applyFill="1" applyBorder="1"/>
    <xf numFmtId="0" fontId="8" fillId="2" borderId="0" xfId="0" applyFont="1" applyFill="1" applyAlignment="1">
      <alignment horizontal="center" vertical="center"/>
    </xf>
    <xf numFmtId="0" fontId="9" fillId="0" borderId="0" xfId="0"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xf>
    <xf numFmtId="0" fontId="5" fillId="2" borderId="1" xfId="0" applyFont="1" applyFill="1" applyBorder="1"/>
    <xf numFmtId="0" fontId="5" fillId="2" borderId="1" xfId="0" applyFont="1" applyFill="1" applyBorder="1" applyAlignment="1">
      <alignment horizontal="center" vertical="center"/>
    </xf>
    <xf numFmtId="0" fontId="4" fillId="2" borderId="12" xfId="0" applyFont="1" applyFill="1" applyBorder="1" applyAlignment="1">
      <alignment vertical="center"/>
    </xf>
    <xf numFmtId="0" fontId="4" fillId="0" borderId="10" xfId="0" applyFont="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5" fillId="2" borderId="1" xfId="0" applyFont="1" applyFill="1" applyBorder="1" applyAlignment="1">
      <alignment horizontal="center"/>
    </xf>
    <xf numFmtId="0" fontId="4" fillId="2" borderId="1" xfId="0" quotePrefix="1" applyFont="1" applyFill="1" applyBorder="1" applyAlignment="1">
      <alignment horizontal="left" vertical="center" wrapText="1"/>
    </xf>
    <xf numFmtId="0" fontId="5" fillId="2" borderId="19" xfId="0" applyFont="1" applyFill="1" applyBorder="1" applyAlignment="1">
      <alignment horizontal="center"/>
    </xf>
    <xf numFmtId="0" fontId="5" fillId="2" borderId="2" xfId="0" applyFont="1" applyFill="1" applyBorder="1"/>
    <xf numFmtId="0" fontId="4" fillId="2" borderId="19" xfId="0" applyFont="1" applyFill="1" applyBorder="1" applyAlignment="1">
      <alignment horizontal="center" vertical="center"/>
    </xf>
    <xf numFmtId="165" fontId="5" fillId="2" borderId="2"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0" fontId="15" fillId="0" borderId="0" xfId="1"/>
    <xf numFmtId="0" fontId="4" fillId="2" borderId="19"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168" fontId="4" fillId="2" borderId="2" xfId="0" applyNumberFormat="1" applyFont="1" applyFill="1" applyBorder="1" applyAlignment="1">
      <alignment horizontal="left" vertical="center"/>
    </xf>
    <xf numFmtId="169" fontId="4" fillId="2" borderId="2" xfId="0" applyNumberFormat="1" applyFont="1" applyFill="1" applyBorder="1" applyAlignment="1">
      <alignment horizontal="left" vertical="center"/>
    </xf>
    <xf numFmtId="166" fontId="4" fillId="2" borderId="2" xfId="0" applyNumberFormat="1" applyFont="1" applyFill="1" applyBorder="1" applyAlignment="1">
      <alignment horizontal="left" vertical="center"/>
    </xf>
    <xf numFmtId="0" fontId="16" fillId="2" borderId="12" xfId="0" applyFont="1" applyFill="1" applyBorder="1" applyAlignment="1">
      <alignment horizontal="left" vertical="center"/>
    </xf>
    <xf numFmtId="0" fontId="16" fillId="2" borderId="0" xfId="0" applyFont="1" applyFill="1" applyAlignment="1">
      <alignment horizontal="left" vertical="center"/>
    </xf>
    <xf numFmtId="0" fontId="4" fillId="2" borderId="0" xfId="0" applyFont="1" applyFill="1" applyAlignment="1">
      <alignment horizontal="left" vertical="center"/>
    </xf>
    <xf numFmtId="0" fontId="4" fillId="2" borderId="28" xfId="0" applyFont="1" applyFill="1" applyBorder="1" applyAlignment="1">
      <alignment horizontal="left" vertical="center"/>
    </xf>
    <xf numFmtId="0" fontId="4" fillId="0" borderId="29" xfId="0" applyFont="1" applyBorder="1"/>
    <xf numFmtId="42" fontId="0" fillId="0" borderId="0" xfId="2" applyFont="1"/>
    <xf numFmtId="3" fontId="0" fillId="0" borderId="0" xfId="0" applyNumberFormat="1"/>
    <xf numFmtId="0" fontId="2" fillId="5" borderId="0" xfId="0" applyFont="1" applyFill="1" applyAlignment="1">
      <alignment horizontal="center" vertical="center"/>
    </xf>
    <xf numFmtId="3" fontId="2" fillId="5" borderId="0" xfId="0" applyNumberFormat="1" applyFont="1" applyFill="1" applyAlignment="1">
      <alignment horizontal="center" vertical="center"/>
    </xf>
    <xf numFmtId="0" fontId="19" fillId="0" borderId="0" xfId="3" applyFont="1"/>
    <xf numFmtId="0" fontId="20" fillId="0" borderId="0" xfId="3" applyFont="1" applyAlignment="1">
      <alignment horizontal="left" vertical="center"/>
    </xf>
    <xf numFmtId="0" fontId="21" fillId="0" borderId="0" xfId="3" applyFont="1" applyAlignment="1">
      <alignment horizontal="center" vertical="center"/>
    </xf>
    <xf numFmtId="0" fontId="22" fillId="0" borderId="0" xfId="3" applyFont="1" applyAlignment="1">
      <alignment horizontal="left" vertical="center"/>
    </xf>
    <xf numFmtId="0" fontId="23" fillId="0" borderId="0" xfId="3" applyFont="1" applyAlignment="1">
      <alignment horizontal="center" vertical="center"/>
    </xf>
    <xf numFmtId="0" fontId="23" fillId="0" borderId="0" xfId="3" applyFont="1" applyAlignment="1">
      <alignment horizontal="right" vertical="center"/>
    </xf>
    <xf numFmtId="0" fontId="24" fillId="0" borderId="0" xfId="3" applyFont="1" applyAlignment="1">
      <alignment horizontal="center"/>
    </xf>
    <xf numFmtId="0" fontId="24" fillId="0" borderId="0" xfId="3" applyFont="1"/>
    <xf numFmtId="170" fontId="24" fillId="0" borderId="0" xfId="4" applyFont="1" applyFill="1"/>
    <xf numFmtId="0" fontId="24" fillId="0" borderId="0" xfId="3" applyFont="1" applyAlignment="1">
      <alignment horizontal="right"/>
    </xf>
    <xf numFmtId="4" fontId="24" fillId="0" borderId="0" xfId="3" applyNumberFormat="1" applyFont="1"/>
    <xf numFmtId="0" fontId="26" fillId="0" borderId="0" xfId="3" applyFont="1"/>
    <xf numFmtId="0" fontId="27" fillId="4" borderId="40" xfId="3" applyFont="1" applyFill="1" applyBorder="1" applyAlignment="1">
      <alignment horizontal="center"/>
    </xf>
    <xf numFmtId="0" fontId="26" fillId="0" borderId="0" xfId="3" applyFont="1" applyAlignment="1">
      <alignment horizontal="center" vertical="justify"/>
    </xf>
    <xf numFmtId="0" fontId="28" fillId="8" borderId="45" xfId="3" applyFont="1" applyFill="1" applyBorder="1" applyAlignment="1">
      <alignment horizontal="center" vertical="center"/>
    </xf>
    <xf numFmtId="0" fontId="28" fillId="8" borderId="46" xfId="3" applyFont="1" applyFill="1" applyBorder="1" applyAlignment="1">
      <alignment horizontal="left" vertical="center"/>
    </xf>
    <xf numFmtId="0" fontId="29" fillId="8" borderId="46" xfId="3" applyFont="1" applyFill="1" applyBorder="1" applyAlignment="1">
      <alignment vertical="center"/>
    </xf>
    <xf numFmtId="170" fontId="29" fillId="8" borderId="15" xfId="4" applyFont="1" applyFill="1" applyBorder="1" applyAlignment="1">
      <alignment vertical="center"/>
    </xf>
    <xf numFmtId="0" fontId="29" fillId="8" borderId="43" xfId="3" applyFont="1" applyFill="1" applyBorder="1" applyAlignment="1">
      <alignment horizontal="center" vertical="center"/>
    </xf>
    <xf numFmtId="0" fontId="29" fillId="8" borderId="41" xfId="3" applyFont="1" applyFill="1" applyBorder="1" applyAlignment="1">
      <alignment horizontal="right" vertical="center"/>
    </xf>
    <xf numFmtId="170" fontId="28" fillId="8" borderId="46" xfId="4" applyFont="1" applyFill="1" applyBorder="1" applyAlignment="1">
      <alignment horizontal="right" vertical="center"/>
    </xf>
    <xf numFmtId="0" fontId="28" fillId="8" borderId="15" xfId="3" applyFont="1" applyFill="1" applyBorder="1" applyAlignment="1">
      <alignment horizontal="right" vertical="center"/>
    </xf>
    <xf numFmtId="4" fontId="28" fillId="8" borderId="47" xfId="3" applyNumberFormat="1" applyFont="1" applyFill="1" applyBorder="1" applyAlignment="1">
      <alignment vertical="center"/>
    </xf>
    <xf numFmtId="0" fontId="26" fillId="0" borderId="0" xfId="3" applyFont="1" applyAlignment="1">
      <alignment vertical="center"/>
    </xf>
    <xf numFmtId="0" fontId="28" fillId="0" borderId="48" xfId="3" applyFont="1" applyBorder="1" applyAlignment="1">
      <alignment horizontal="center" vertical="center"/>
    </xf>
    <xf numFmtId="0" fontId="29" fillId="0" borderId="49" xfId="3" quotePrefix="1" applyFont="1" applyBorder="1" applyAlignment="1">
      <alignment horizontal="center"/>
    </xf>
    <xf numFmtId="0" fontId="29" fillId="0" borderId="49" xfId="3" applyFont="1" applyBorder="1"/>
    <xf numFmtId="0" fontId="29" fillId="2" borderId="49" xfId="3" applyFont="1" applyFill="1" applyBorder="1"/>
    <xf numFmtId="0" fontId="29" fillId="2" borderId="49" xfId="3" applyFont="1" applyFill="1" applyBorder="1" applyAlignment="1">
      <alignment horizontal="center"/>
    </xf>
    <xf numFmtId="170" fontId="29" fillId="2" borderId="50" xfId="4" applyFont="1" applyFill="1" applyBorder="1" applyAlignment="1">
      <alignment horizontal="center"/>
    </xf>
    <xf numFmtId="0" fontId="29" fillId="0" borderId="51" xfId="3" applyFont="1" applyBorder="1" applyAlignment="1">
      <alignment horizontal="center"/>
    </xf>
    <xf numFmtId="0" fontId="29" fillId="0" borderId="50" xfId="3" applyFont="1" applyBorder="1" applyAlignment="1">
      <alignment horizontal="right"/>
    </xf>
    <xf numFmtId="170" fontId="29" fillId="0" borderId="49" xfId="4" applyFont="1" applyFill="1" applyBorder="1"/>
    <xf numFmtId="4" fontId="29" fillId="0" borderId="52" xfId="3" applyNumberFormat="1" applyFont="1" applyBorder="1"/>
    <xf numFmtId="0" fontId="29" fillId="0" borderId="53" xfId="3" applyFont="1" applyBorder="1"/>
    <xf numFmtId="0" fontId="24" fillId="2" borderId="53" xfId="3" applyFont="1" applyFill="1" applyBorder="1" applyAlignment="1">
      <alignment horizontal="center"/>
    </xf>
    <xf numFmtId="170" fontId="29" fillId="0" borderId="50" xfId="4" applyFont="1" applyFill="1" applyBorder="1" applyAlignment="1">
      <alignment horizontal="right"/>
    </xf>
    <xf numFmtId="0" fontId="29" fillId="0" borderId="49" xfId="3" applyFont="1" applyBorder="1" applyAlignment="1">
      <alignment horizontal="center" vertical="center"/>
    </xf>
    <xf numFmtId="170" fontId="29" fillId="0" borderId="51" xfId="4" applyFont="1" applyFill="1" applyBorder="1" applyAlignment="1">
      <alignment horizontal="center"/>
    </xf>
    <xf numFmtId="0" fontId="29" fillId="0" borderId="50" xfId="3" applyFont="1" applyBorder="1" applyAlignment="1">
      <alignment horizontal="center" vertical="center"/>
    </xf>
    <xf numFmtId="170" fontId="29" fillId="0" borderId="49" xfId="4" applyFont="1" applyFill="1" applyBorder="1" applyAlignment="1">
      <alignment horizontal="center"/>
    </xf>
    <xf numFmtId="0" fontId="29" fillId="8" borderId="7" xfId="3" applyFont="1" applyFill="1" applyBorder="1" applyAlignment="1">
      <alignment horizontal="center" vertical="center"/>
    </xf>
    <xf numFmtId="0" fontId="29" fillId="8" borderId="15" xfId="3" applyFont="1" applyFill="1" applyBorder="1" applyAlignment="1">
      <alignment horizontal="right" vertical="center"/>
    </xf>
    <xf numFmtId="0" fontId="28" fillId="2" borderId="54" xfId="3" applyFont="1" applyFill="1" applyBorder="1" applyAlignment="1">
      <alignment horizontal="center"/>
    </xf>
    <xf numFmtId="0" fontId="29" fillId="0" borderId="49" xfId="3" applyFont="1" applyBorder="1" applyAlignment="1">
      <alignment horizontal="center"/>
    </xf>
    <xf numFmtId="170" fontId="29" fillId="0" borderId="51" xfId="4" applyFont="1" applyFill="1" applyBorder="1" applyAlignment="1"/>
    <xf numFmtId="0" fontId="28" fillId="2" borderId="48" xfId="3" applyFont="1" applyFill="1" applyBorder="1" applyAlignment="1">
      <alignment horizontal="center"/>
    </xf>
    <xf numFmtId="0" fontId="29" fillId="2" borderId="53" xfId="3" applyFont="1" applyFill="1" applyBorder="1"/>
    <xf numFmtId="0" fontId="29" fillId="2" borderId="53" xfId="3" applyFont="1" applyFill="1" applyBorder="1" applyAlignment="1">
      <alignment horizontal="center"/>
    </xf>
    <xf numFmtId="0" fontId="29" fillId="0" borderId="51" xfId="3" quotePrefix="1" applyFont="1" applyBorder="1"/>
    <xf numFmtId="170" fontId="29" fillId="0" borderId="55" xfId="4" applyFont="1" applyFill="1" applyBorder="1"/>
    <xf numFmtId="0" fontId="29" fillId="0" borderId="56" xfId="3" applyFont="1" applyBorder="1" applyAlignment="1">
      <alignment horizontal="center"/>
    </xf>
    <xf numFmtId="0" fontId="29" fillId="0" borderId="57" xfId="3" quotePrefix="1" applyFont="1" applyBorder="1" applyAlignment="1">
      <alignment horizontal="center"/>
    </xf>
    <xf numFmtId="0" fontId="29" fillId="0" borderId="57" xfId="3" applyFont="1" applyBorder="1"/>
    <xf numFmtId="170" fontId="29" fillId="0" borderId="58" xfId="4" applyFont="1" applyFill="1" applyBorder="1" applyAlignment="1">
      <alignment horizontal="right"/>
    </xf>
    <xf numFmtId="0" fontId="29" fillId="0" borderId="59" xfId="3" applyFont="1" applyBorder="1" applyAlignment="1">
      <alignment horizontal="center"/>
    </xf>
    <xf numFmtId="0" fontId="29" fillId="0" borderId="57" xfId="3" applyFont="1" applyBorder="1" applyAlignment="1">
      <alignment horizontal="right"/>
    </xf>
    <xf numFmtId="170" fontId="29" fillId="0" borderId="57" xfId="4" applyFont="1" applyFill="1" applyBorder="1" applyAlignment="1">
      <alignment horizontal="center"/>
    </xf>
    <xf numFmtId="0" fontId="29" fillId="0" borderId="58" xfId="3" applyFont="1" applyBorder="1" applyAlignment="1">
      <alignment horizontal="right"/>
    </xf>
    <xf numFmtId="4" fontId="29" fillId="0" borderId="60" xfId="3" applyNumberFormat="1" applyFont="1" applyBorder="1"/>
    <xf numFmtId="170" fontId="29" fillId="2" borderId="50" xfId="4" applyFont="1" applyFill="1" applyBorder="1"/>
    <xf numFmtId="0" fontId="29" fillId="2" borderId="51" xfId="3" applyFont="1" applyFill="1" applyBorder="1" applyAlignment="1">
      <alignment horizontal="center"/>
    </xf>
    <xf numFmtId="0" fontId="29" fillId="2" borderId="50" xfId="3" applyFont="1" applyFill="1" applyBorder="1" applyAlignment="1">
      <alignment horizontal="right"/>
    </xf>
    <xf numFmtId="170" fontId="29" fillId="2" borderId="49" xfId="4" applyFont="1" applyFill="1" applyBorder="1"/>
    <xf numFmtId="4" fontId="29" fillId="2" borderId="52" xfId="3" applyNumberFormat="1" applyFont="1" applyFill="1" applyBorder="1"/>
    <xf numFmtId="0" fontId="28" fillId="0" borderId="54" xfId="3" applyFont="1" applyBorder="1" applyAlignment="1">
      <alignment horizontal="center"/>
    </xf>
    <xf numFmtId="0" fontId="29" fillId="2" borderId="49" xfId="3" quotePrefix="1" applyFont="1" applyFill="1" applyBorder="1"/>
    <xf numFmtId="0" fontId="28" fillId="0" borderId="48" xfId="3" applyFont="1" applyBorder="1" applyAlignment="1">
      <alignment horizontal="center"/>
    </xf>
    <xf numFmtId="0" fontId="29" fillId="0" borderId="53" xfId="3" applyFont="1" applyBorder="1" applyAlignment="1">
      <alignment horizontal="center" vertical="center"/>
    </xf>
    <xf numFmtId="170" fontId="29" fillId="2" borderId="61" xfId="4" applyFont="1" applyFill="1" applyBorder="1"/>
    <xf numFmtId="0" fontId="29" fillId="0" borderId="62" xfId="3" applyFont="1" applyBorder="1" applyAlignment="1">
      <alignment horizontal="center"/>
    </xf>
    <xf numFmtId="0" fontId="29" fillId="0" borderId="61" xfId="3" applyFont="1" applyBorder="1" applyAlignment="1">
      <alignment horizontal="right"/>
    </xf>
    <xf numFmtId="170" fontId="29" fillId="0" borderId="53" xfId="4" applyFont="1" applyFill="1" applyBorder="1"/>
    <xf numFmtId="4" fontId="29" fillId="0" borderId="63" xfId="3" applyNumberFormat="1" applyFont="1" applyBorder="1"/>
    <xf numFmtId="0" fontId="28" fillId="0" borderId="64" xfId="3" applyFont="1" applyBorder="1" applyAlignment="1">
      <alignment horizontal="center"/>
    </xf>
    <xf numFmtId="0" fontId="29" fillId="0" borderId="0" xfId="3" applyFont="1" applyAlignment="1">
      <alignment horizontal="center" vertical="center"/>
    </xf>
    <xf numFmtId="0" fontId="29" fillId="2" borderId="0" xfId="3" quotePrefix="1" applyFont="1" applyFill="1"/>
    <xf numFmtId="0" fontId="29" fillId="0" borderId="0" xfId="3" applyFont="1"/>
    <xf numFmtId="170" fontId="29" fillId="2" borderId="65" xfId="4" applyFont="1" applyFill="1" applyBorder="1"/>
    <xf numFmtId="0" fontId="29" fillId="0" borderId="66" xfId="3" applyFont="1" applyBorder="1" applyAlignment="1">
      <alignment horizontal="center"/>
    </xf>
    <xf numFmtId="0" fontId="29" fillId="0" borderId="65" xfId="3" applyFont="1" applyBorder="1" applyAlignment="1">
      <alignment horizontal="right"/>
    </xf>
    <xf numFmtId="170" fontId="29" fillId="0" borderId="0" xfId="4" applyFont="1" applyFill="1" applyBorder="1"/>
    <xf numFmtId="4" fontId="29" fillId="0" borderId="67" xfId="3" applyNumberFormat="1" applyFont="1" applyBorder="1"/>
    <xf numFmtId="0" fontId="31" fillId="0" borderId="68" xfId="3" applyFont="1" applyBorder="1" applyAlignment="1">
      <alignment horizontal="center"/>
    </xf>
    <xf numFmtId="0" fontId="31" fillId="0" borderId="69" xfId="3" quotePrefix="1" applyFont="1" applyBorder="1" applyAlignment="1">
      <alignment horizontal="center"/>
    </xf>
    <xf numFmtId="0" fontId="31" fillId="0" borderId="70" xfId="3" applyFont="1" applyBorder="1"/>
    <xf numFmtId="0" fontId="31" fillId="0" borderId="71" xfId="3" applyFont="1" applyBorder="1"/>
    <xf numFmtId="170" fontId="31" fillId="0" borderId="69" xfId="4" applyFont="1" applyFill="1" applyBorder="1" applyAlignment="1">
      <alignment horizontal="right"/>
    </xf>
    <xf numFmtId="0" fontId="31" fillId="0" borderId="71" xfId="3" applyFont="1" applyBorder="1" applyAlignment="1">
      <alignment horizontal="center"/>
    </xf>
    <xf numFmtId="0" fontId="31" fillId="0" borderId="69" xfId="3" applyFont="1" applyBorder="1" applyAlignment="1">
      <alignment horizontal="right"/>
    </xf>
    <xf numFmtId="170" fontId="31" fillId="0" borderId="71" xfId="4" applyFont="1" applyFill="1" applyBorder="1" applyAlignment="1">
      <alignment horizontal="center"/>
    </xf>
    <xf numFmtId="4" fontId="31" fillId="0" borderId="72" xfId="3" applyNumberFormat="1" applyFont="1" applyBorder="1"/>
    <xf numFmtId="170" fontId="29" fillId="0" borderId="74" xfId="4" applyFont="1" applyBorder="1"/>
    <xf numFmtId="0" fontId="28" fillId="0" borderId="74" xfId="3" applyFont="1" applyBorder="1" applyAlignment="1">
      <alignment horizontal="center"/>
    </xf>
    <xf numFmtId="0" fontId="29" fillId="0" borderId="74" xfId="3" applyFont="1" applyBorder="1" applyAlignment="1">
      <alignment horizontal="right"/>
    </xf>
    <xf numFmtId="0" fontId="28" fillId="0" borderId="75" xfId="3" applyFont="1" applyBorder="1" applyAlignment="1">
      <alignment horizontal="right"/>
    </xf>
    <xf numFmtId="0" fontId="29" fillId="0" borderId="74" xfId="3" applyFont="1" applyBorder="1" applyAlignment="1">
      <alignment horizontal="center"/>
    </xf>
    <xf numFmtId="170" fontId="28" fillId="0" borderId="76" xfId="4" applyFont="1" applyBorder="1"/>
    <xf numFmtId="170" fontId="29" fillId="2" borderId="46" xfId="4" applyFont="1" applyFill="1" applyBorder="1"/>
    <xf numFmtId="0" fontId="28" fillId="2" borderId="46" xfId="3" applyFont="1" applyFill="1" applyBorder="1" applyAlignment="1">
      <alignment horizontal="center"/>
    </xf>
    <xf numFmtId="0" fontId="29" fillId="2" borderId="46" xfId="3" applyFont="1" applyFill="1" applyBorder="1" applyAlignment="1">
      <alignment horizontal="right"/>
    </xf>
    <xf numFmtId="0" fontId="28" fillId="7" borderId="15" xfId="3" applyFont="1" applyFill="1" applyBorder="1" applyAlignment="1">
      <alignment horizontal="right"/>
    </xf>
    <xf numFmtId="0" fontId="29" fillId="7" borderId="46" xfId="3" applyFont="1" applyFill="1" applyBorder="1" applyAlignment="1">
      <alignment horizontal="center"/>
    </xf>
    <xf numFmtId="170" fontId="28" fillId="7" borderId="47" xfId="4" applyFont="1" applyFill="1" applyBorder="1"/>
    <xf numFmtId="170" fontId="29" fillId="0" borderId="46" xfId="4" applyFont="1" applyBorder="1"/>
    <xf numFmtId="0" fontId="28" fillId="0" borderId="46" xfId="3" applyFont="1" applyBorder="1" applyAlignment="1">
      <alignment horizontal="center"/>
    </xf>
    <xf numFmtId="0" fontId="29" fillId="0" borderId="46" xfId="3" applyFont="1" applyBorder="1" applyAlignment="1">
      <alignment horizontal="right"/>
    </xf>
    <xf numFmtId="0" fontId="28" fillId="0" borderId="15" xfId="3" applyFont="1" applyBorder="1" applyAlignment="1">
      <alignment horizontal="right"/>
    </xf>
    <xf numFmtId="0" fontId="29" fillId="0" borderId="46" xfId="3" applyFont="1" applyBorder="1" applyAlignment="1">
      <alignment horizontal="center"/>
    </xf>
    <xf numFmtId="170" fontId="28" fillId="0" borderId="47" xfId="4" applyFont="1" applyBorder="1"/>
    <xf numFmtId="170" fontId="29" fillId="0" borderId="79" xfId="4" applyFont="1" applyBorder="1"/>
    <xf numFmtId="0" fontId="28" fillId="0" borderId="79" xfId="3" applyFont="1" applyBorder="1" applyAlignment="1">
      <alignment horizontal="center"/>
    </xf>
    <xf numFmtId="0" fontId="29" fillId="0" borderId="79" xfId="3" applyFont="1" applyBorder="1" applyAlignment="1">
      <alignment horizontal="right"/>
    </xf>
    <xf numFmtId="0" fontId="28" fillId="7" borderId="80" xfId="3" applyFont="1" applyFill="1" applyBorder="1" applyAlignment="1">
      <alignment horizontal="right"/>
    </xf>
    <xf numFmtId="0" fontId="29" fillId="7" borderId="79" xfId="3" applyFont="1" applyFill="1" applyBorder="1" applyAlignment="1">
      <alignment horizontal="center"/>
    </xf>
    <xf numFmtId="170" fontId="28" fillId="7" borderId="81" xfId="4" applyFont="1" applyFill="1" applyBorder="1"/>
    <xf numFmtId="0" fontId="32" fillId="0" borderId="0" xfId="3" applyFont="1" applyAlignment="1">
      <alignment horizontal="center"/>
    </xf>
    <xf numFmtId="0" fontId="32" fillId="0" borderId="0" xfId="3" applyFont="1"/>
    <xf numFmtId="171" fontId="32" fillId="0" borderId="0" xfId="3" applyNumberFormat="1" applyFont="1"/>
    <xf numFmtId="171" fontId="32" fillId="0" borderId="0" xfId="3" applyNumberFormat="1" applyFont="1" applyAlignment="1">
      <alignment horizontal="right"/>
    </xf>
    <xf numFmtId="0" fontId="29" fillId="0" borderId="0" xfId="3" applyFont="1" applyAlignment="1">
      <alignment horizontal="center"/>
    </xf>
    <xf numFmtId="4" fontId="29" fillId="0" borderId="0" xfId="3" applyNumberFormat="1" applyFont="1"/>
    <xf numFmtId="10" fontId="29" fillId="0" borderId="0" xfId="3" applyNumberFormat="1" applyFont="1" applyAlignment="1">
      <alignment horizontal="center" vertical="center"/>
    </xf>
    <xf numFmtId="10" fontId="29" fillId="0" borderId="0" xfId="3" applyNumberFormat="1" applyFont="1" applyAlignment="1">
      <alignment horizontal="left"/>
    </xf>
    <xf numFmtId="10" fontId="29" fillId="0" borderId="0" xfId="3" applyNumberFormat="1" applyFont="1" applyAlignment="1">
      <alignment horizontal="center"/>
    </xf>
    <xf numFmtId="10" fontId="33" fillId="0" borderId="0" xfId="3" applyNumberFormat="1" applyFont="1" applyAlignment="1">
      <alignment horizontal="left"/>
    </xf>
    <xf numFmtId="10" fontId="33" fillId="0" borderId="0" xfId="3" applyNumberFormat="1" applyFont="1" applyAlignment="1">
      <alignment horizontal="center"/>
    </xf>
    <xf numFmtId="0" fontId="33" fillId="0" borderId="0" xfId="3" applyFont="1" applyAlignment="1">
      <alignment horizontal="center"/>
    </xf>
    <xf numFmtId="10" fontId="34" fillId="0" borderId="0" xfId="3" applyNumberFormat="1" applyFont="1" applyAlignment="1">
      <alignment horizontal="center"/>
    </xf>
    <xf numFmtId="10" fontId="35" fillId="0" borderId="0" xfId="3" applyNumberFormat="1" applyFont="1" applyAlignment="1">
      <alignment horizontal="left"/>
    </xf>
    <xf numFmtId="170" fontId="29" fillId="0" borderId="0" xfId="4" applyFont="1"/>
    <xf numFmtId="0" fontId="19" fillId="0" borderId="0" xfId="3" applyFont="1" applyAlignment="1">
      <alignment horizontal="center"/>
    </xf>
    <xf numFmtId="170" fontId="19" fillId="0" borderId="0" xfId="4" applyFont="1"/>
    <xf numFmtId="4" fontId="19" fillId="0" borderId="0" xfId="3" applyNumberFormat="1" applyFont="1"/>
    <xf numFmtId="0" fontId="19" fillId="0" borderId="0" xfId="3" applyFont="1" applyAlignment="1">
      <alignment horizontal="right"/>
    </xf>
    <xf numFmtId="0" fontId="5" fillId="2" borderId="19" xfId="0"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0" xfId="0" applyFont="1" applyAlignment="1">
      <alignment horizontal="left"/>
    </xf>
    <xf numFmtId="0" fontId="4" fillId="2" borderId="6" xfId="0" quotePrefix="1" applyFont="1" applyFill="1" applyBorder="1" applyAlignment="1">
      <alignment horizontal="left" vertical="center" wrapText="1"/>
    </xf>
    <xf numFmtId="0" fontId="4" fillId="2" borderId="0" xfId="0" applyFont="1" applyFill="1" applyAlignment="1">
      <alignment horizontal="left"/>
    </xf>
    <xf numFmtId="0" fontId="5" fillId="2" borderId="2" xfId="0" applyFont="1" applyFill="1" applyBorder="1" applyAlignment="1">
      <alignment horizontal="center"/>
    </xf>
    <xf numFmtId="0" fontId="5" fillId="2" borderId="1" xfId="0" applyFont="1" applyFill="1" applyBorder="1" applyAlignment="1">
      <alignment horizontal="left"/>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5" fillId="2" borderId="1" xfId="0" applyFont="1" applyFill="1" applyBorder="1" applyAlignment="1">
      <alignment horizontal="left" vertical="center"/>
    </xf>
    <xf numFmtId="0" fontId="5" fillId="2" borderId="6"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1" xfId="0" applyFont="1" applyFill="1" applyBorder="1" applyAlignment="1">
      <alignment horizontal="left"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9" xfId="0" applyFont="1" applyFill="1" applyBorder="1" applyAlignment="1">
      <alignment horizont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6" xfId="0" quotePrefix="1" applyFont="1" applyFill="1" applyBorder="1" applyAlignment="1">
      <alignment horizontal="left" vertical="center" wrapText="1"/>
    </xf>
    <xf numFmtId="0" fontId="4" fillId="2" borderId="82" xfId="0" quotePrefix="1" applyFont="1" applyFill="1" applyBorder="1" applyAlignment="1">
      <alignment horizontal="left" vertical="center" wrapText="1"/>
    </xf>
    <xf numFmtId="0" fontId="4" fillId="2" borderId="83" xfId="0" quotePrefix="1" applyFont="1" applyFill="1" applyBorder="1" applyAlignment="1">
      <alignment horizontal="left" vertical="center" wrapText="1"/>
    </xf>
    <xf numFmtId="0" fontId="4" fillId="2" borderId="6" xfId="0" quotePrefix="1" applyFont="1" applyFill="1" applyBorder="1" applyAlignment="1">
      <alignment horizontal="center" vertical="center" wrapText="1"/>
    </xf>
    <xf numFmtId="0" fontId="4" fillId="2" borderId="82" xfId="0" quotePrefix="1" applyFont="1" applyFill="1" applyBorder="1" applyAlignment="1">
      <alignment horizontal="center" vertical="center" wrapText="1"/>
    </xf>
    <xf numFmtId="0" fontId="4" fillId="2" borderId="83" xfId="0" quotePrefix="1"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0" xfId="0" applyFont="1" applyFill="1" applyAlignment="1">
      <alignment horizontal="center" vertical="center"/>
    </xf>
    <xf numFmtId="0" fontId="4" fillId="2" borderId="28" xfId="0" applyFont="1" applyFill="1" applyBorder="1" applyAlignment="1">
      <alignment horizontal="center" vertical="center"/>
    </xf>
    <xf numFmtId="0" fontId="11" fillId="0" borderId="0" xfId="0" applyFont="1" applyAlignment="1">
      <alignment horizontal="center" vertical="center"/>
    </xf>
    <xf numFmtId="0" fontId="11" fillId="0" borderId="28" xfId="0" applyFont="1" applyBorder="1" applyAlignment="1">
      <alignment horizontal="center" vertical="center"/>
    </xf>
    <xf numFmtId="0" fontId="12" fillId="0" borderId="0" xfId="0" applyFont="1" applyAlignment="1">
      <alignment horizontal="center" vertical="center"/>
    </xf>
    <xf numFmtId="0" fontId="12" fillId="0" borderId="28" xfId="0" applyFont="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8" xfId="0" applyFont="1" applyFill="1" applyBorder="1" applyAlignment="1">
      <alignment horizontal="center"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4" fillId="2" borderId="0" xfId="0" applyFont="1" applyFill="1" applyAlignment="1">
      <alignment horizontal="center"/>
    </xf>
    <xf numFmtId="0" fontId="4" fillId="2" borderId="28" xfId="0" applyFont="1" applyFill="1" applyBorder="1" applyAlignment="1">
      <alignment horizontal="center"/>
    </xf>
    <xf numFmtId="0" fontId="1" fillId="2" borderId="1" xfId="0" applyFont="1" applyFill="1" applyBorder="1" applyAlignment="1">
      <alignment horizontal="center"/>
    </xf>
    <xf numFmtId="0" fontId="4" fillId="2" borderId="1" xfId="0" applyFont="1" applyFill="1" applyBorder="1" applyAlignment="1">
      <alignment horizontal="left" vertical="center" wrapText="1"/>
    </xf>
    <xf numFmtId="0" fontId="1" fillId="2" borderId="19" xfId="0" applyFont="1" applyFill="1" applyBorder="1" applyAlignment="1">
      <alignment horizontal="center"/>
    </xf>
    <xf numFmtId="0" fontId="1" fillId="2" borderId="2" xfId="0" applyFont="1" applyFill="1" applyBorder="1" applyAlignment="1">
      <alignment horizontal="center"/>
    </xf>
    <xf numFmtId="0" fontId="4" fillId="2" borderId="19" xfId="0" applyFont="1" applyFill="1" applyBorder="1" applyAlignment="1">
      <alignment horizontal="center" vertical="center"/>
    </xf>
    <xf numFmtId="0" fontId="4" fillId="2" borderId="1" xfId="0" applyFont="1" applyFill="1" applyBorder="1" applyAlignment="1">
      <alignment horizontal="center" vertical="center" wrapText="1"/>
    </xf>
    <xf numFmtId="168" fontId="4" fillId="2" borderId="1" xfId="0" applyNumberFormat="1" applyFont="1" applyFill="1" applyBorder="1" applyAlignment="1">
      <alignment horizontal="center" vertical="center"/>
    </xf>
    <xf numFmtId="168" fontId="5" fillId="2" borderId="2" xfId="0" applyNumberFormat="1" applyFont="1" applyFill="1" applyBorder="1" applyAlignment="1">
      <alignment horizontal="center" vertical="center"/>
    </xf>
    <xf numFmtId="0" fontId="4" fillId="2" borderId="23" xfId="0" applyFont="1" applyFill="1" applyBorder="1" applyAlignment="1">
      <alignment horizontal="left" vertical="center"/>
    </xf>
    <xf numFmtId="0" fontId="4" fillId="2" borderId="6" xfId="0" applyFont="1" applyFill="1" applyBorder="1" applyAlignment="1">
      <alignment horizontal="left" vertical="center"/>
    </xf>
    <xf numFmtId="0" fontId="4" fillId="2" borderId="8" xfId="0" applyFont="1" applyFill="1" applyBorder="1" applyAlignment="1">
      <alignment horizontal="left" vertical="center"/>
    </xf>
    <xf numFmtId="0" fontId="27" fillId="4" borderId="42" xfId="3" applyFont="1" applyFill="1" applyBorder="1" applyAlignment="1">
      <alignment horizontal="center"/>
    </xf>
    <xf numFmtId="0" fontId="27" fillId="4" borderId="44" xfId="3" applyFont="1" applyFill="1" applyBorder="1" applyAlignment="1">
      <alignment horizontal="center"/>
    </xf>
    <xf numFmtId="0" fontId="29" fillId="0" borderId="73" xfId="3" applyFont="1" applyBorder="1" applyAlignment="1">
      <alignment horizontal="left"/>
    </xf>
    <xf numFmtId="0" fontId="29" fillId="0" borderId="74" xfId="3" applyFont="1" applyBorder="1" applyAlignment="1">
      <alignment horizontal="left"/>
    </xf>
    <xf numFmtId="0" fontId="29" fillId="2" borderId="77" xfId="3" applyFont="1" applyFill="1" applyBorder="1" applyAlignment="1">
      <alignment horizontal="left"/>
    </xf>
    <xf numFmtId="0" fontId="29" fillId="2" borderId="46" xfId="3" applyFont="1" applyFill="1" applyBorder="1" applyAlignment="1">
      <alignment horizontal="left"/>
    </xf>
    <xf numFmtId="0" fontId="18" fillId="0" borderId="0" xfId="3" applyFont="1" applyAlignment="1">
      <alignment horizontal="center" vertical="top"/>
    </xf>
    <xf numFmtId="0" fontId="25" fillId="7" borderId="30" xfId="3" applyFont="1" applyFill="1" applyBorder="1" applyAlignment="1">
      <alignment horizontal="center" vertical="center"/>
    </xf>
    <xf numFmtId="0" fontId="25" fillId="7" borderId="35" xfId="3" applyFont="1" applyFill="1" applyBorder="1" applyAlignment="1">
      <alignment horizontal="center" vertical="center"/>
    </xf>
    <xf numFmtId="0" fontId="25" fillId="7" borderId="31" xfId="3" applyFont="1" applyFill="1" applyBorder="1" applyAlignment="1">
      <alignment horizontal="center" vertical="center"/>
    </xf>
    <xf numFmtId="0" fontId="25" fillId="7" borderId="32" xfId="3" applyFont="1" applyFill="1" applyBorder="1" applyAlignment="1">
      <alignment horizontal="center" vertical="center"/>
    </xf>
    <xf numFmtId="0" fontId="25" fillId="7" borderId="36" xfId="3" applyFont="1" applyFill="1" applyBorder="1" applyAlignment="1">
      <alignment horizontal="center" vertical="center"/>
    </xf>
    <xf numFmtId="0" fontId="25" fillId="7" borderId="37" xfId="3" applyFont="1" applyFill="1" applyBorder="1" applyAlignment="1">
      <alignment horizontal="center" vertical="center"/>
    </xf>
    <xf numFmtId="0" fontId="25" fillId="7" borderId="31" xfId="3" applyFont="1" applyFill="1" applyBorder="1" applyAlignment="1">
      <alignment horizontal="center"/>
    </xf>
    <xf numFmtId="0" fontId="25" fillId="7" borderId="33" xfId="3" applyFont="1" applyFill="1" applyBorder="1" applyAlignment="1">
      <alignment horizontal="center"/>
    </xf>
    <xf numFmtId="0" fontId="25" fillId="7" borderId="34" xfId="3" applyFont="1" applyFill="1" applyBorder="1" applyAlignment="1">
      <alignment horizontal="center"/>
    </xf>
    <xf numFmtId="0" fontId="25" fillId="7" borderId="38" xfId="3" applyFont="1" applyFill="1" applyBorder="1" applyAlignment="1">
      <alignment horizontal="center" vertical="center"/>
    </xf>
    <xf numFmtId="170" fontId="25" fillId="7" borderId="37" xfId="4" applyFont="1" applyFill="1" applyBorder="1" applyAlignment="1">
      <alignment horizontal="center" vertical="center"/>
    </xf>
    <xf numFmtId="170" fontId="25" fillId="7" borderId="38" xfId="4" applyFont="1" applyFill="1" applyBorder="1" applyAlignment="1">
      <alignment horizontal="center" vertical="center"/>
    </xf>
    <xf numFmtId="0" fontId="25" fillId="7" borderId="39" xfId="3" applyFont="1" applyFill="1" applyBorder="1" applyAlignment="1">
      <alignment horizontal="center" vertical="center"/>
    </xf>
    <xf numFmtId="0" fontId="29" fillId="0" borderId="77" xfId="3" applyFont="1" applyBorder="1" applyAlignment="1">
      <alignment horizontal="left"/>
    </xf>
    <xf numFmtId="0" fontId="29" fillId="0" borderId="46" xfId="3" applyFont="1" applyBorder="1" applyAlignment="1">
      <alignment horizontal="left"/>
    </xf>
    <xf numFmtId="0" fontId="29" fillId="0" borderId="78" xfId="3" applyFont="1" applyBorder="1" applyAlignment="1">
      <alignment horizontal="left"/>
    </xf>
    <xf numFmtId="0" fontId="29" fillId="0" borderId="79" xfId="3" applyFont="1" applyBorder="1" applyAlignment="1">
      <alignment horizontal="left"/>
    </xf>
    <xf numFmtId="0" fontId="27" fillId="4" borderId="41" xfId="3" applyFont="1" applyFill="1" applyBorder="1" applyAlignment="1">
      <alignment horizontal="center"/>
    </xf>
    <xf numFmtId="0" fontId="27" fillId="4" borderId="43" xfId="3" applyFont="1" applyFill="1" applyBorder="1" applyAlignment="1">
      <alignment horizontal="center"/>
    </xf>
    <xf numFmtId="0" fontId="0" fillId="2" borderId="0" xfId="0" applyFill="1" applyAlignment="1">
      <alignment horizontal="left"/>
    </xf>
    <xf numFmtId="0" fontId="0" fillId="2" borderId="0" xfId="0" applyFill="1" applyAlignment="1">
      <alignment horizontal="left" vertical="top" wrapText="1"/>
    </xf>
    <xf numFmtId="0" fontId="0" fillId="2" borderId="28" xfId="0" applyFill="1" applyBorder="1" applyAlignment="1">
      <alignment horizontal="left" vertical="top" wrapText="1"/>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2" fillId="4" borderId="2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9" xfId="0" applyFont="1" applyFill="1" applyBorder="1" applyAlignment="1">
      <alignment horizontal="center"/>
    </xf>
    <xf numFmtId="42" fontId="4" fillId="2" borderId="6" xfId="0" quotePrefix="1" applyNumberFormat="1" applyFont="1" applyFill="1" applyBorder="1" applyAlignment="1">
      <alignment horizontal="center" vertical="center" wrapText="1"/>
    </xf>
    <xf numFmtId="42" fontId="4" fillId="2" borderId="82" xfId="0" quotePrefix="1" applyNumberFormat="1" applyFont="1" applyFill="1" applyBorder="1" applyAlignment="1">
      <alignment horizontal="center" vertical="center" wrapText="1"/>
    </xf>
    <xf numFmtId="42" fontId="4" fillId="2" borderId="83" xfId="0" quotePrefix="1" applyNumberFormat="1" applyFont="1" applyFill="1" applyBorder="1" applyAlignment="1">
      <alignment horizontal="center" vertical="center" wrapText="1"/>
    </xf>
    <xf numFmtId="42" fontId="4" fillId="2" borderId="8" xfId="0" quotePrefix="1" applyNumberFormat="1" applyFont="1" applyFill="1" applyBorder="1" applyAlignment="1">
      <alignment horizontal="center" vertical="center" wrapText="1"/>
    </xf>
    <xf numFmtId="42" fontId="4" fillId="2" borderId="86" xfId="0" quotePrefix="1" applyNumberFormat="1" applyFont="1" applyFill="1" applyBorder="1" applyAlignment="1">
      <alignment horizontal="center" vertical="center" wrapText="1"/>
    </xf>
    <xf numFmtId="42" fontId="4" fillId="2" borderId="87" xfId="0" quotePrefix="1" applyNumberFormat="1" applyFont="1" applyFill="1" applyBorder="1" applyAlignment="1">
      <alignment horizontal="center" vertical="center" wrapText="1"/>
    </xf>
  </cellXfs>
  <cellStyles count="5">
    <cellStyle name="Comma 2" xfId="4" xr:uid="{F5CCD909-E173-41F6-B742-E5FF818E7891}"/>
    <cellStyle name="Currency [0] 2" xfId="2" xr:uid="{113BAC9E-0453-4ADE-9D80-DF11E75CD680}"/>
    <cellStyle name="Hyperlink" xfId="1" builtinId="8"/>
    <cellStyle name="Normal" xfId="0" builtinId="0"/>
    <cellStyle name="Normal 2" xfId="3" xr:uid="{851C2E0B-BA72-4AD2-94AB-4EE489D618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7</xdr:col>
      <xdr:colOff>208771</xdr:colOff>
      <xdr:row>38</xdr:row>
      <xdr:rowOff>161309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19200" y="2476500"/>
          <a:ext cx="6228571" cy="4923809"/>
        </a:xfrm>
        <a:prstGeom prst="rect">
          <a:avLst/>
        </a:prstGeom>
      </xdr:spPr>
    </xdr:pic>
    <xdr:clientData/>
  </xdr:twoCellAnchor>
  <xdr:twoCellAnchor editAs="oneCell">
    <xdr:from>
      <xdr:col>2</xdr:col>
      <xdr:colOff>0</xdr:colOff>
      <xdr:row>39</xdr:row>
      <xdr:rowOff>0</xdr:rowOff>
    </xdr:from>
    <xdr:to>
      <xdr:col>7</xdr:col>
      <xdr:colOff>94486</xdr:colOff>
      <xdr:row>67</xdr:row>
      <xdr:rowOff>123143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219200" y="7429500"/>
          <a:ext cx="6114286" cy="5457143"/>
        </a:xfrm>
        <a:prstGeom prst="rect">
          <a:avLst/>
        </a:prstGeom>
      </xdr:spPr>
    </xdr:pic>
    <xdr:clientData/>
  </xdr:twoCellAnchor>
  <xdr:twoCellAnchor editAs="oneCell">
    <xdr:from>
      <xdr:col>2</xdr:col>
      <xdr:colOff>0</xdr:colOff>
      <xdr:row>68</xdr:row>
      <xdr:rowOff>0</xdr:rowOff>
    </xdr:from>
    <xdr:to>
      <xdr:col>7</xdr:col>
      <xdr:colOff>84962</xdr:colOff>
      <xdr:row>80</xdr:row>
      <xdr:rowOff>114000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1219200" y="12954000"/>
          <a:ext cx="6104762" cy="2400000"/>
        </a:xfrm>
        <a:prstGeom prst="rect">
          <a:avLst/>
        </a:prstGeom>
      </xdr:spPr>
    </xdr:pic>
    <xdr:clientData/>
  </xdr:twoCellAnchor>
  <xdr:twoCellAnchor editAs="oneCell">
    <xdr:from>
      <xdr:col>2</xdr:col>
      <xdr:colOff>19051</xdr:colOff>
      <xdr:row>80</xdr:row>
      <xdr:rowOff>28575</xdr:rowOff>
    </xdr:from>
    <xdr:to>
      <xdr:col>7</xdr:col>
      <xdr:colOff>38101</xdr:colOff>
      <xdr:row>108</xdr:row>
      <xdr:rowOff>8815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r="9687"/>
        <a:stretch/>
      </xdr:blipFill>
      <xdr:spPr>
        <a:xfrm>
          <a:off x="1238251" y="15268575"/>
          <a:ext cx="6038850" cy="5314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21980</xdr:colOff>
      <xdr:row>9</xdr:row>
      <xdr:rowOff>21981</xdr:rowOff>
    </xdr:from>
    <xdr:to>
      <xdr:col>4</xdr:col>
      <xdr:colOff>51288</xdr:colOff>
      <xdr:row>9</xdr:row>
      <xdr:rowOff>168519</xdr:rowOff>
    </xdr:to>
    <xdr:sp macro="" textlink="">
      <xdr:nvSpPr>
        <xdr:cNvPr id="2" name="Arrow: Right 1">
          <a:extLst>
            <a:ext uri="{FF2B5EF4-FFF2-40B4-BE49-F238E27FC236}">
              <a16:creationId xmlns:a16="http://schemas.microsoft.com/office/drawing/2014/main" id="{00000000-0008-0000-0300-000002000000}"/>
            </a:ext>
          </a:extLst>
        </xdr:cNvPr>
        <xdr:cNvSpPr/>
      </xdr:nvSpPr>
      <xdr:spPr>
        <a:xfrm>
          <a:off x="1846384" y="1736481"/>
          <a:ext cx="637442" cy="14653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D" sz="1100"/>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7</xdr:row>
          <xdr:rowOff>57150</xdr:rowOff>
        </xdr:from>
        <xdr:to>
          <xdr:col>10</xdr:col>
          <xdr:colOff>76200</xdr:colOff>
          <xdr:row>30</xdr:row>
          <xdr:rowOff>180975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imron.pratama\Downloads\Budgetary%20quotation%2019.07.2022%20ESP.pdf"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Pengadaan%20Electrostatic%20Precipitator\Pengadaan%20hanya%20barang\Dokumen%20Pengadaan%20Electrostatic%20Precipitator%20RK%202\BoQ,%20EE%20Pengadaan%20Electrostatic%20Precipitator%20For%20Rotary%20Kiln%202.xlsx" TargetMode="External"/><Relationship Id="rId1" Type="http://schemas.openxmlformats.org/officeDocument/2006/relationships/externalLinkPath" Target="/Pengadaan%20Electrostatic%20Precipitator/Pengadaan%20hanya%20barang/Dokumen%20Pengadaan%20Electrostatic%20Precipitator%20RK%202/BoQ,%20EE%20Pengadaan%20Electrostatic%20Precipitator%20For%20Rotary%20Kiln%20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Pengadaan%20Electrostatic%20Precipitator\Dokumen%20Pengadaan%20Electrostatic%20Precipitator%20RK%202%20dan%20Jasa%20Instalasi\Fix%20Tor\EE%20CIvil%20ESP%20RK%202.xlsx" TargetMode="External"/><Relationship Id="rId1" Type="http://schemas.openxmlformats.org/officeDocument/2006/relationships/externalLinkPath" Target="/Pengadaan%20Electrostatic%20Precipitator/Dokumen%20Pengadaan%20Electrostatic%20Precipitator%20RK%202%20dan%20Jasa%20Instalasi/Fix%20Tor/EE%20CIvil%20ESP%20RK%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KERJAAN%202023/PROJECT%20%20PE/EP2/RAB%20Raha%20Pindara%20Learning%20Center%20Revisi%20313%20B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KERJAAN%202023/PROJECT%20%20PE/EP2/AHSP%202022%20(%20CIVIL%20ANTAM%20-%20REVISI%2019%20JULI%202022%20)%20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Acrobat.Document.DC">
    <oleItems>
      <oleItem name="'"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Q"/>
      <sheetName val="EE"/>
      <sheetName val="Referensi"/>
      <sheetName val="Timeline Rencana (2)"/>
    </sheetNames>
    <sheetDataSet>
      <sheetData sheetId="0">
        <row r="3">
          <cell r="B3" t="str">
            <v>PENGADAAN ELECTROSTATIC PRECIPITATOR ROTARY KILN 2</v>
          </cell>
        </row>
        <row r="6">
          <cell r="B6">
            <v>1</v>
          </cell>
          <cell r="C6" t="str">
            <v>1 Set Electrostatic Precipitator (Performance : Dust emission : ≤100 mg/Nm3; Power Consumption for High
Voltage Supply  max 80% of Antam SwitchGear Availability)
Kelengkapan tidak terbatas pada :
Mechanical Equipment
Casing &amp; Internals
Casing frames platework
Hopper
Inlet
Outlet
Distribution screen for inlet
Distribution screen for outlet
Insulator boxes, trunking and TR-supports
Inspection doors
Collecting support
Emission support
Lantern wheel
Supporting rod etc
Bearing
Sneakage plate
Drive units
Purgeair fan and tubing
Collecting plates 
Hammers for emission rapping
Hammers for collecting rapping
Hammering edges on hopper
Electrodes
Supp. Electrodes (Stay-A and Stay-B electrodes)
Steel supported outer roof
Guard tubes
Signs
Electrical Equipment
DC-T/R
ESP Control panels
Electrostatic precipitator Controller
Insulators
Insulator heating elements
Roof drive heating elements
PT100
Gear motors, rapping
Grounding equipment
Key interlocking
Speed Monitors
Auxiliary Equipment
Insulation and cladding (total without waste)
Stairways and gangways
Sun roof &amp; Monorail structure excl. hoist
Drag chain, incl. gear motor
Rotary Air Lock, include gear motor
Air sluice, include gear motor
Slide valve
Trolley &amp; hoist for monorail
Scope of supply of acces facilities
@ Area :
Stair tower
Collecting plate rapping drives
Discharge electrode rapping drives
Gas distribution screens rapping drives
Railing on ESP roof
Inspection doors for ESP Casing
Inspection doors for ESP Inlet cone
Inspection doors for ESP outlet cone
Inspection doors or hatches at ESP hopper
Temperature transmitter for insulator compartment on ESP roof
Site Visit</v>
          </cell>
          <cell r="D6" t="str">
            <v>- Site Visit 
- Engineering
- Fabrication
- Delivery</v>
          </cell>
          <cell r="E6">
            <v>1</v>
          </cell>
          <cell r="F6" t="str">
            <v>Set</v>
          </cell>
        </row>
        <row r="16">
          <cell r="E16" t="str">
            <v>Pomalaa, 05 Desember 2022</v>
          </cell>
        </row>
        <row r="18">
          <cell r="E18" t="str">
            <v>Dibuat Oleh,</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E Civil"/>
      <sheetName val="AHSP"/>
      <sheetName val="FORMULA"/>
    </sheetNames>
    <sheetDataSet>
      <sheetData sheetId="0"/>
      <sheetData sheetId="1">
        <row r="49">
          <cell r="H49">
            <v>73025</v>
          </cell>
        </row>
        <row r="79">
          <cell r="H79">
            <v>51520</v>
          </cell>
        </row>
        <row r="111">
          <cell r="H111">
            <v>85416</v>
          </cell>
        </row>
        <row r="126">
          <cell r="H126">
            <v>282458</v>
          </cell>
        </row>
      </sheetData>
      <sheetData sheetId="2">
        <row r="579">
          <cell r="B579">
            <v>60.2</v>
          </cell>
        </row>
        <row r="590">
          <cell r="G590">
            <v>104.69571249999998</v>
          </cell>
        </row>
        <row r="594">
          <cell r="C594">
            <v>26.173928124999996</v>
          </cell>
        </row>
        <row r="606">
          <cell r="H606">
            <v>11.126785</v>
          </cell>
        </row>
        <row r="616">
          <cell r="F616">
            <v>4.2275</v>
          </cell>
        </row>
        <row r="619">
          <cell r="F619">
            <v>21.632000000000005</v>
          </cell>
        </row>
        <row r="622">
          <cell r="F622">
            <v>2.3519999999999994</v>
          </cell>
        </row>
        <row r="625">
          <cell r="E625">
            <v>29.119999999999997</v>
          </cell>
        </row>
        <row r="628">
          <cell r="E628">
            <v>6.72</v>
          </cell>
        </row>
        <row r="636">
          <cell r="H636">
            <v>1483.7235000000001</v>
          </cell>
        </row>
        <row r="638">
          <cell r="D638">
            <v>40.878</v>
          </cell>
        </row>
        <row r="641">
          <cell r="E641">
            <v>7.56243</v>
          </cell>
        </row>
        <row r="651">
          <cell r="H651">
            <v>158.95356609999999</v>
          </cell>
        </row>
        <row r="653">
          <cell r="D653">
            <v>20.978999999999999</v>
          </cell>
        </row>
        <row r="656">
          <cell r="E656">
            <v>2.412585</v>
          </cell>
        </row>
        <row r="665">
          <cell r="H665">
            <v>733.05960000000005</v>
          </cell>
        </row>
        <row r="669">
          <cell r="D669">
            <v>20.771999999999998</v>
          </cell>
        </row>
        <row r="672">
          <cell r="E672">
            <v>3.8428199999999997</v>
          </cell>
        </row>
        <row r="681">
          <cell r="H681">
            <v>480.60630800000001</v>
          </cell>
        </row>
        <row r="685">
          <cell r="D685">
            <v>20.771999999999998</v>
          </cell>
        </row>
        <row r="688">
          <cell r="E688">
            <v>238.87799999999999</v>
          </cell>
        </row>
        <row r="697">
          <cell r="H697">
            <v>76.781342050000006</v>
          </cell>
        </row>
        <row r="699">
          <cell r="D699">
            <v>6.7949999999999999</v>
          </cell>
        </row>
        <row r="702">
          <cell r="E702">
            <v>0.78142500000000004</v>
          </cell>
        </row>
        <row r="708">
          <cell r="H708">
            <v>1380.288</v>
          </cell>
        </row>
        <row r="714">
          <cell r="H714">
            <v>462.31200000000001</v>
          </cell>
        </row>
        <row r="720">
          <cell r="H720">
            <v>185.49439999999998</v>
          </cell>
        </row>
        <row r="726">
          <cell r="H726">
            <v>214.232</v>
          </cell>
        </row>
        <row r="732">
          <cell r="H732">
            <v>105.49760000000001</v>
          </cell>
        </row>
        <row r="738">
          <cell r="H738">
            <v>119.05000000000001</v>
          </cell>
        </row>
        <row r="743">
          <cell r="H743">
            <v>34.533999999999999</v>
          </cell>
        </row>
        <row r="746">
          <cell r="F746">
            <v>7.2135360000000004</v>
          </cell>
        </row>
        <row r="748">
          <cell r="F748">
            <v>29.145600000000002</v>
          </cell>
        </row>
        <row r="751">
          <cell r="F751">
            <v>3.3901880000000002</v>
          </cell>
        </row>
        <row r="753">
          <cell r="F753">
            <v>15.236800000000001</v>
          </cell>
        </row>
        <row r="756">
          <cell r="F756">
            <v>1.7120000000000002</v>
          </cell>
        </row>
        <row r="758">
          <cell r="F758">
            <v>7.7039999999999997</v>
          </cell>
        </row>
        <row r="761">
          <cell r="F761">
            <v>0.6160000000000001</v>
          </cell>
        </row>
        <row r="763">
          <cell r="F763">
            <v>1.56</v>
          </cell>
        </row>
        <row r="766">
          <cell r="F766">
            <v>1.1700000000000002</v>
          </cell>
        </row>
        <row r="768">
          <cell r="F768">
            <v>3.36</v>
          </cell>
        </row>
        <row r="775">
          <cell r="E775">
            <v>0.71145999999999998</v>
          </cell>
        </row>
        <row r="782">
          <cell r="F782">
            <v>1.6371425000000002</v>
          </cell>
        </row>
        <row r="798">
          <cell r="F798">
            <v>1615.4672000000003</v>
          </cell>
        </row>
        <row r="800">
          <cell r="F800">
            <v>0.64799999999999991</v>
          </cell>
        </row>
        <row r="802">
          <cell r="F802">
            <v>8.64</v>
          </cell>
        </row>
        <row r="805">
          <cell r="F805">
            <v>1.125</v>
          </cell>
        </row>
        <row r="808">
          <cell r="E808">
            <v>9</v>
          </cell>
        </row>
        <row r="813">
          <cell r="F813">
            <v>95.299200000000013</v>
          </cell>
        </row>
        <row r="816">
          <cell r="F816">
            <v>89.726400000000012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S"/>
      <sheetName val="HPS (REVISI 2)"/>
      <sheetName val="BOQ"/>
      <sheetName val="SPESIFIKASI"/>
      <sheetName val="ANALISA PINTU DAN JENDELA"/>
      <sheetName val="ANALISA ME utama"/>
      <sheetName val="ANALISA ME rg makan"/>
      <sheetName val="ANALISA ATAP BAJA"/>
      <sheetName val="FORMULA"/>
      <sheetName val="DRAINASE"/>
    </sheetNames>
    <sheetDataSet>
      <sheetData sheetId="0"/>
      <sheetData sheetId="1">
        <row r="38">
          <cell r="L38">
            <v>204545</v>
          </cell>
        </row>
        <row r="40">
          <cell r="L40">
            <v>159091</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mum"/>
      <sheetName val="AHSP"/>
      <sheetName val="REKAP HSP"/>
      <sheetName val="ANALISIS"/>
      <sheetName val="PENGECATAN TEMBOK BARU"/>
      <sheetName val="PENGECATAN TEMBOK LAMA"/>
      <sheetName val="BAHAN"/>
      <sheetName val="REF CAT"/>
      <sheetName val="UPAH"/>
      <sheetName val="ALAT"/>
      <sheetName val="ANALISIS (2)"/>
      <sheetName val="ANALISIS (3)"/>
      <sheetName val="Sheet1"/>
      <sheetName val="ANALISIS (4)"/>
    </sheetNames>
    <sheetDataSet>
      <sheetData sheetId="0"/>
      <sheetData sheetId="1"/>
      <sheetData sheetId="2">
        <row r="66">
          <cell r="G66">
            <v>1168234</v>
          </cell>
        </row>
        <row r="74">
          <cell r="G74">
            <v>1418747</v>
          </cell>
        </row>
        <row r="80">
          <cell r="G80">
            <v>18564.3</v>
          </cell>
        </row>
        <row r="85">
          <cell r="G85">
            <v>205873</v>
          </cell>
        </row>
        <row r="86">
          <cell r="G86">
            <v>217373</v>
          </cell>
        </row>
        <row r="87">
          <cell r="G87">
            <v>330080</v>
          </cell>
        </row>
        <row r="100">
          <cell r="G100">
            <v>17043000</v>
          </cell>
        </row>
        <row r="127">
          <cell r="G127">
            <v>38068</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file:///C:\B\Budgetary%20quotation%2019.07.2022%20ESP.pdf" TargetMode="External"/><Relationship Id="rId5" Type="http://schemas.openxmlformats.org/officeDocument/2006/relationships/image" Target="../media/image5.emf"/><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showGridLines="0" tabSelected="1" view="pageBreakPreview" zoomScale="70" zoomScaleNormal="84" zoomScaleSheetLayoutView="70" workbookViewId="0">
      <selection activeCell="E34" sqref="E34"/>
    </sheetView>
  </sheetViews>
  <sheetFormatPr defaultRowHeight="15.75" x14ac:dyDescent="0.25"/>
  <cols>
    <col min="1" max="1" width="9.140625" style="42"/>
    <col min="2" max="2" width="9.140625" style="42" customWidth="1"/>
    <col min="3" max="3" width="4.28515625" style="44" bestFit="1" customWidth="1"/>
    <col min="4" max="4" width="58.28515625" style="229" bestFit="1" customWidth="1"/>
    <col min="5" max="5" width="50.7109375" style="229" customWidth="1"/>
    <col min="6" max="6" width="9.28515625" style="44" bestFit="1" customWidth="1"/>
    <col min="7" max="7" width="8.42578125" style="44" customWidth="1"/>
    <col min="8" max="8" width="39.140625" style="42" customWidth="1"/>
    <col min="9" max="9" width="39.28515625" style="42" customWidth="1"/>
    <col min="10" max="10" width="19.28515625" style="42" bestFit="1" customWidth="1"/>
    <col min="11" max="16384" width="9.140625" style="42"/>
  </cols>
  <sheetData>
    <row r="1" spans="2:15" ht="16.5" thickBot="1" x14ac:dyDescent="0.3">
      <c r="E1" s="43"/>
      <c r="H1" s="43"/>
      <c r="I1" s="43"/>
    </row>
    <row r="2" spans="2:15" ht="21" x14ac:dyDescent="0.35">
      <c r="B2" s="45"/>
      <c r="C2" s="240" t="s">
        <v>22</v>
      </c>
      <c r="D2" s="241"/>
      <c r="E2" s="241"/>
      <c r="F2" s="241"/>
      <c r="G2" s="241"/>
      <c r="H2" s="241"/>
      <c r="I2" s="242"/>
      <c r="J2" s="45"/>
    </row>
    <row r="3" spans="2:15" ht="21" customHeight="1" x14ac:dyDescent="0.25">
      <c r="B3" s="45"/>
      <c r="C3" s="258" t="s">
        <v>172</v>
      </c>
      <c r="D3" s="259"/>
      <c r="E3" s="259"/>
      <c r="F3" s="259"/>
      <c r="G3" s="259"/>
      <c r="H3" s="259"/>
      <c r="I3" s="260"/>
      <c r="J3" s="45"/>
    </row>
    <row r="4" spans="2:15" x14ac:dyDescent="0.25">
      <c r="B4" s="45"/>
      <c r="C4" s="258"/>
      <c r="D4" s="259"/>
      <c r="E4" s="259"/>
      <c r="F4" s="259"/>
      <c r="G4" s="259"/>
      <c r="H4" s="259"/>
      <c r="I4" s="260"/>
      <c r="J4" s="45"/>
    </row>
    <row r="5" spans="2:15" x14ac:dyDescent="0.25">
      <c r="B5" s="45"/>
      <c r="C5" s="225" t="s">
        <v>0</v>
      </c>
      <c r="D5" s="233" t="s">
        <v>1</v>
      </c>
      <c r="E5" s="67" t="s">
        <v>9</v>
      </c>
      <c r="F5" s="60" t="s">
        <v>3</v>
      </c>
      <c r="G5" s="60" t="s">
        <v>2</v>
      </c>
      <c r="H5" s="67" t="s">
        <v>4</v>
      </c>
      <c r="I5" s="232" t="s">
        <v>5</v>
      </c>
      <c r="J5" s="45"/>
    </row>
    <row r="6" spans="2:15" ht="400.5" customHeight="1" x14ac:dyDescent="0.25">
      <c r="B6" s="45"/>
      <c r="C6" s="255">
        <v>1</v>
      </c>
      <c r="D6" s="246" t="s">
        <v>176</v>
      </c>
      <c r="E6" s="249" t="s">
        <v>167</v>
      </c>
      <c r="F6" s="252">
        <v>1</v>
      </c>
      <c r="G6" s="252" t="s">
        <v>38</v>
      </c>
      <c r="H6" s="330"/>
      <c r="I6" s="333">
        <f>F6*H6</f>
        <v>0</v>
      </c>
      <c r="J6" s="46"/>
    </row>
    <row r="7" spans="2:15" ht="325.5" customHeight="1" x14ac:dyDescent="0.25">
      <c r="B7" s="45"/>
      <c r="C7" s="256"/>
      <c r="D7" s="247"/>
      <c r="E7" s="250"/>
      <c r="F7" s="253"/>
      <c r="G7" s="253"/>
      <c r="H7" s="331"/>
      <c r="I7" s="334"/>
      <c r="J7" s="46"/>
      <c r="O7"/>
    </row>
    <row r="8" spans="2:15" ht="409.6" customHeight="1" x14ac:dyDescent="0.25">
      <c r="B8" s="45"/>
      <c r="C8" s="256"/>
      <c r="D8" s="247"/>
      <c r="E8" s="250"/>
      <c r="F8" s="253"/>
      <c r="G8" s="253"/>
      <c r="H8" s="331"/>
      <c r="I8" s="334"/>
      <c r="J8" s="46"/>
    </row>
    <row r="9" spans="2:15" ht="12.75" customHeight="1" x14ac:dyDescent="0.25">
      <c r="B9" s="45"/>
      <c r="C9" s="257"/>
      <c r="D9" s="248"/>
      <c r="E9" s="251"/>
      <c r="F9" s="254"/>
      <c r="G9" s="254"/>
      <c r="H9" s="332"/>
      <c r="I9" s="335"/>
      <c r="J9" s="46"/>
    </row>
    <row r="10" spans="2:15" ht="94.5" x14ac:dyDescent="0.25">
      <c r="B10" s="45"/>
      <c r="C10" s="71">
        <v>2</v>
      </c>
      <c r="D10" s="234" t="s">
        <v>168</v>
      </c>
      <c r="E10" s="68" t="s">
        <v>49</v>
      </c>
      <c r="F10" s="65">
        <v>1</v>
      </c>
      <c r="G10" s="65" t="s">
        <v>48</v>
      </c>
      <c r="H10" s="66"/>
      <c r="I10" s="72">
        <f>F10*H10</f>
        <v>0</v>
      </c>
      <c r="J10" s="46"/>
    </row>
    <row r="11" spans="2:15" ht="78.75" x14ac:dyDescent="0.25">
      <c r="B11" s="45"/>
      <c r="C11" s="227">
        <v>3</v>
      </c>
      <c r="D11" s="235" t="s">
        <v>169</v>
      </c>
      <c r="E11" s="230" t="s">
        <v>175</v>
      </c>
      <c r="F11" s="65">
        <v>1</v>
      </c>
      <c r="G11" s="65" t="s">
        <v>48</v>
      </c>
      <c r="H11" s="66"/>
      <c r="I11" s="72">
        <f t="shared" ref="I11:I13" si="0">F11*H11</f>
        <v>0</v>
      </c>
      <c r="J11" s="46"/>
    </row>
    <row r="12" spans="2:15" ht="94.5" x14ac:dyDescent="0.25">
      <c r="B12" s="45"/>
      <c r="C12" s="65">
        <v>4</v>
      </c>
      <c r="D12" s="236" t="s">
        <v>170</v>
      </c>
      <c r="E12" s="230" t="s">
        <v>173</v>
      </c>
      <c r="F12" s="226">
        <v>1</v>
      </c>
      <c r="G12" s="65" t="s">
        <v>48</v>
      </c>
      <c r="H12" s="66"/>
      <c r="I12" s="72">
        <f t="shared" si="0"/>
        <v>0</v>
      </c>
      <c r="J12" s="46"/>
    </row>
    <row r="13" spans="2:15" x14ac:dyDescent="0.25">
      <c r="B13" s="45"/>
      <c r="C13" s="228">
        <v>5</v>
      </c>
      <c r="D13" s="237" t="s">
        <v>171</v>
      </c>
      <c r="E13" s="230" t="s">
        <v>174</v>
      </c>
      <c r="F13" s="65">
        <v>1</v>
      </c>
      <c r="G13" s="65" t="s">
        <v>48</v>
      </c>
      <c r="H13" s="66"/>
      <c r="I13" s="72">
        <f t="shared" si="0"/>
        <v>0</v>
      </c>
      <c r="J13" s="46"/>
    </row>
    <row r="14" spans="2:15" x14ac:dyDescent="0.25">
      <c r="C14" s="238" t="s">
        <v>34</v>
      </c>
      <c r="D14" s="239"/>
      <c r="E14" s="239"/>
      <c r="F14" s="239"/>
      <c r="G14" s="239"/>
      <c r="H14" s="239"/>
      <c r="I14" s="73">
        <f>SUM(I6:I13)</f>
        <v>0</v>
      </c>
    </row>
    <row r="15" spans="2:15" x14ac:dyDescent="0.25">
      <c r="C15" s="238" t="s">
        <v>7</v>
      </c>
      <c r="D15" s="239"/>
      <c r="E15" s="239"/>
      <c r="F15" s="239"/>
      <c r="G15" s="239"/>
      <c r="H15" s="239"/>
      <c r="I15" s="245"/>
    </row>
    <row r="16" spans="2:15" x14ac:dyDescent="0.25">
      <c r="C16" s="238" t="s">
        <v>33</v>
      </c>
      <c r="D16" s="239"/>
      <c r="E16" s="239"/>
      <c r="F16" s="239"/>
      <c r="G16" s="239"/>
      <c r="H16" s="239"/>
      <c r="I16" s="47">
        <f>11%*I14</f>
        <v>0</v>
      </c>
    </row>
    <row r="17" spans="3:9" x14ac:dyDescent="0.25">
      <c r="C17" s="238" t="s">
        <v>6</v>
      </c>
      <c r="D17" s="239"/>
      <c r="E17" s="239"/>
      <c r="F17" s="239"/>
      <c r="G17" s="239"/>
      <c r="H17" s="239"/>
      <c r="I17" s="47">
        <f>I14+I16</f>
        <v>0</v>
      </c>
    </row>
    <row r="18" spans="3:9" x14ac:dyDescent="0.25">
      <c r="C18" s="238" t="s">
        <v>7</v>
      </c>
      <c r="D18" s="239"/>
      <c r="E18" s="239"/>
      <c r="F18" s="239"/>
      <c r="G18" s="239"/>
      <c r="H18" s="239"/>
      <c r="I18" s="245"/>
    </row>
    <row r="19" spans="3:9" x14ac:dyDescent="0.25">
      <c r="C19" s="50"/>
      <c r="D19" s="231"/>
      <c r="E19" s="231"/>
      <c r="F19" s="45"/>
      <c r="G19" s="45"/>
      <c r="H19" s="45"/>
      <c r="I19" s="45"/>
    </row>
    <row r="20" spans="3:9" x14ac:dyDescent="0.25">
      <c r="C20" s="50"/>
      <c r="D20" s="231"/>
      <c r="E20" s="231"/>
      <c r="F20" s="45"/>
      <c r="G20" s="45"/>
      <c r="H20" s="45"/>
      <c r="I20" s="45"/>
    </row>
    <row r="21" spans="3:9" x14ac:dyDescent="0.25">
      <c r="C21" s="50"/>
      <c r="D21" s="231"/>
      <c r="E21" s="231"/>
      <c r="F21" s="45"/>
      <c r="G21" s="45"/>
      <c r="H21" s="45"/>
      <c r="I21" s="45"/>
    </row>
    <row r="22" spans="3:9" x14ac:dyDescent="0.25">
      <c r="C22" s="262"/>
      <c r="D22" s="262"/>
      <c r="E22" s="262"/>
      <c r="F22" s="262"/>
      <c r="G22" s="262"/>
      <c r="H22" s="262"/>
      <c r="I22" s="262"/>
    </row>
  </sheetData>
  <mergeCells count="15">
    <mergeCell ref="C17:H17"/>
    <mergeCell ref="C22:I22"/>
    <mergeCell ref="C18:I18"/>
    <mergeCell ref="C16:H16"/>
    <mergeCell ref="C2:I2"/>
    <mergeCell ref="C14:H14"/>
    <mergeCell ref="C15:I15"/>
    <mergeCell ref="D6:D9"/>
    <mergeCell ref="E6:E9"/>
    <mergeCell ref="F6:F9"/>
    <mergeCell ref="G6:G9"/>
    <mergeCell ref="H6:H9"/>
    <mergeCell ref="C6:C9"/>
    <mergeCell ref="I6:I9"/>
    <mergeCell ref="C3:I4"/>
  </mergeCells>
  <pageMargins left="0.23622047244094491" right="0.23622047244094491" top="0.23622047244094491" bottom="0.23622047244094491" header="0" footer="0"/>
  <pageSetup paperSize="9" scale="45" fitToWidth="3" fitToHeight="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03A7-84D6-412E-B512-4E39E038A701}">
  <dimension ref="C1:M12"/>
  <sheetViews>
    <sheetView workbookViewId="0">
      <selection activeCell="D1" sqref="D1"/>
    </sheetView>
  </sheetViews>
  <sheetFormatPr defaultRowHeight="15" x14ac:dyDescent="0.25"/>
  <cols>
    <col min="3" max="3" width="38.140625" bestFit="1" customWidth="1"/>
    <col min="4" max="4" width="17.7109375" bestFit="1" customWidth="1"/>
    <col min="5" max="5" width="16.140625" bestFit="1" customWidth="1"/>
    <col min="9" max="9" width="11" bestFit="1" customWidth="1"/>
    <col min="11" max="11" width="11" bestFit="1" customWidth="1"/>
    <col min="12" max="13" width="13.85546875" bestFit="1" customWidth="1"/>
    <col min="14" max="14" width="16.140625" bestFit="1" customWidth="1"/>
  </cols>
  <sheetData>
    <row r="1" spans="3:13" x14ac:dyDescent="0.25">
      <c r="C1" t="s">
        <v>63</v>
      </c>
      <c r="D1" s="86">
        <f>'Referensi EE Barang ESP'!H13</f>
        <v>16835145329.60747</v>
      </c>
      <c r="E1" t="s">
        <v>64</v>
      </c>
    </row>
    <row r="2" spans="3:13" x14ac:dyDescent="0.25">
      <c r="C2" t="s">
        <v>65</v>
      </c>
      <c r="D2" s="86">
        <f>'Biaya EE Civil'!L99</f>
        <v>829625100</v>
      </c>
      <c r="E2" t="s">
        <v>66</v>
      </c>
      <c r="M2" s="87"/>
    </row>
    <row r="3" spans="3:13" x14ac:dyDescent="0.25">
      <c r="C3" t="s">
        <v>67</v>
      </c>
      <c r="D3">
        <v>217</v>
      </c>
      <c r="E3" t="s">
        <v>79</v>
      </c>
    </row>
    <row r="4" spans="3:13" x14ac:dyDescent="0.25">
      <c r="D4">
        <v>217000</v>
      </c>
      <c r="E4" t="s">
        <v>68</v>
      </c>
    </row>
    <row r="5" spans="3:13" x14ac:dyDescent="0.25">
      <c r="C5" t="s">
        <v>69</v>
      </c>
      <c r="D5" s="86">
        <v>2000000000</v>
      </c>
      <c r="E5" t="s">
        <v>70</v>
      </c>
    </row>
    <row r="6" spans="3:13" x14ac:dyDescent="0.25">
      <c r="C6" t="s">
        <v>71</v>
      </c>
      <c r="D6" s="86">
        <v>1000000000</v>
      </c>
      <c r="E6" t="s">
        <v>70</v>
      </c>
    </row>
    <row r="7" spans="3:13" x14ac:dyDescent="0.25">
      <c r="D7" s="86"/>
    </row>
    <row r="8" spans="3:13" x14ac:dyDescent="0.25">
      <c r="C8" t="s">
        <v>72</v>
      </c>
      <c r="D8" s="86">
        <f>G8+G9</f>
        <v>45200</v>
      </c>
      <c r="E8" t="s">
        <v>73</v>
      </c>
      <c r="F8" t="s">
        <v>74</v>
      </c>
      <c r="G8">
        <v>33000</v>
      </c>
      <c r="H8" t="s">
        <v>73</v>
      </c>
      <c r="I8" t="s">
        <v>75</v>
      </c>
    </row>
    <row r="9" spans="3:13" x14ac:dyDescent="0.25">
      <c r="C9" t="s">
        <v>76</v>
      </c>
      <c r="D9" s="87">
        <f>D8*D4</f>
        <v>9808400000</v>
      </c>
      <c r="E9" t="s">
        <v>77</v>
      </c>
      <c r="F9" t="s">
        <v>74</v>
      </c>
      <c r="G9">
        <v>12200</v>
      </c>
      <c r="H9" t="s">
        <v>73</v>
      </c>
      <c r="I9" t="s">
        <v>78</v>
      </c>
    </row>
    <row r="10" spans="3:13" x14ac:dyDescent="0.25">
      <c r="D10" s="87"/>
      <c r="L10" s="87"/>
    </row>
    <row r="11" spans="3:13" x14ac:dyDescent="0.25">
      <c r="C11" s="88" t="s">
        <v>80</v>
      </c>
      <c r="D11" s="89">
        <f>SUM(D1,D2,D5:D6,D9)</f>
        <v>30473170429.607468</v>
      </c>
      <c r="E11" s="88" t="s">
        <v>77</v>
      </c>
      <c r="L11" s="87"/>
    </row>
    <row r="12" spans="3:13" x14ac:dyDescent="0.25">
      <c r="D12" s="87"/>
      <c r="L12" s="87"/>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F21"/>
  <sheetViews>
    <sheetView view="pageBreakPreview" topLeftCell="A13" zoomScale="130" zoomScaleNormal="100" zoomScaleSheetLayoutView="130" workbookViewId="0">
      <selection activeCell="M9" sqref="M9"/>
    </sheetView>
  </sheetViews>
  <sheetFormatPr defaultRowHeight="15" x14ac:dyDescent="0.25"/>
  <cols>
    <col min="9" max="9" width="9.140625" customWidth="1"/>
  </cols>
  <sheetData>
    <row r="7" spans="3:6" x14ac:dyDescent="0.25">
      <c r="F7" s="74" t="s">
        <v>50</v>
      </c>
    </row>
    <row r="10" spans="3:6" x14ac:dyDescent="0.25">
      <c r="C10" s="41" t="s">
        <v>39</v>
      </c>
    </row>
    <row r="21" spans="1:1" x14ac:dyDescent="0.25">
      <c r="A21" t="s">
        <v>40</v>
      </c>
    </row>
  </sheetData>
  <hyperlinks>
    <hyperlink ref="F7" r:id="rId1" xr:uid="{9B713892-64D2-481F-BD2E-DAC3064C76B6}"/>
  </hyperlinks>
  <pageMargins left="1" right="1" top="1" bottom="1" header="0.5" footer="0.5"/>
  <pageSetup paperSize="9" fitToHeight="0" orientation="landscape" r:id="rId2"/>
  <drawing r:id="rId3"/>
  <legacyDrawing r:id="rId4"/>
  <oleObjects>
    <mc:AlternateContent xmlns:mc="http://schemas.openxmlformats.org/markup-compatibility/2006">
      <mc:Choice Requires="x14">
        <oleObject link="[1]!''''" oleUpdate="OLEUPDATE_ALWAYS" shapeId="1029">
          <objectPr defaultSize="0" autoPict="0" dde="1" r:id="rId5">
            <anchor moveWithCells="1">
              <from>
                <xdr:col>4</xdr:col>
                <xdr:colOff>266700</xdr:colOff>
                <xdr:row>7</xdr:row>
                <xdr:rowOff>57150</xdr:rowOff>
              </from>
              <to>
                <xdr:col>10</xdr:col>
                <xdr:colOff>76200</xdr:colOff>
                <xdr:row>30</xdr:row>
                <xdr:rowOff>180975</xdr:rowOff>
              </to>
            </anchor>
          </objectPr>
        </oleObject>
      </mc:Choice>
      <mc:Fallback>
        <oleObject link="[1]!''''" oleUpdate="OLEUPDATE_ALWAYS" shapeId="10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0BFD8-B06A-4745-9973-453E9EBEF507}">
  <sheetPr>
    <pageSetUpPr fitToPage="1"/>
  </sheetPr>
  <dimension ref="A1:O40"/>
  <sheetViews>
    <sheetView showGridLines="0" view="pageBreakPreview" topLeftCell="A13" zoomScale="84" zoomScaleNormal="84" zoomScaleSheetLayoutView="84" workbookViewId="0">
      <selection activeCell="J22" sqref="J22"/>
    </sheetView>
  </sheetViews>
  <sheetFormatPr defaultRowHeight="15.75" x14ac:dyDescent="0.25"/>
  <cols>
    <col min="1" max="1" width="9.140625" style="42"/>
    <col min="2" max="2" width="6.5703125" style="43" customWidth="1"/>
    <col min="3" max="3" width="51" style="42" customWidth="1"/>
    <col min="4" max="4" width="49.85546875" style="42" customWidth="1"/>
    <col min="5" max="5" width="7.5703125" style="44" customWidth="1"/>
    <col min="6" max="6" width="8.42578125" style="44" customWidth="1"/>
    <col min="7" max="7" width="26" style="42" bestFit="1" customWidth="1"/>
    <col min="8" max="8" width="28.85546875" style="42" bestFit="1" customWidth="1"/>
    <col min="9" max="9" width="19.28515625" style="42" hidden="1" customWidth="1"/>
    <col min="10" max="16384" width="9.140625" style="42"/>
  </cols>
  <sheetData>
    <row r="1" spans="1:15" ht="16.5" thickBot="1" x14ac:dyDescent="0.3"/>
    <row r="2" spans="1:15" ht="21" x14ac:dyDescent="0.35">
      <c r="A2" s="45"/>
      <c r="B2" s="240" t="s">
        <v>51</v>
      </c>
      <c r="C2" s="241"/>
      <c r="D2" s="241"/>
      <c r="E2" s="241"/>
      <c r="F2" s="241"/>
      <c r="G2" s="241"/>
      <c r="H2" s="242"/>
      <c r="I2" s="45"/>
    </row>
    <row r="3" spans="1:15" ht="21" x14ac:dyDescent="0.35">
      <c r="A3" s="45"/>
      <c r="B3" s="278" t="str">
        <f>[2]BOQ!B3</f>
        <v>PENGADAAN ELECTROSTATIC PRECIPITATOR ROTARY KILN 2</v>
      </c>
      <c r="C3" s="276"/>
      <c r="D3" s="276"/>
      <c r="E3" s="276"/>
      <c r="F3" s="276"/>
      <c r="G3" s="276"/>
      <c r="H3" s="279"/>
      <c r="I3" s="45"/>
    </row>
    <row r="4" spans="1:15" x14ac:dyDescent="0.25">
      <c r="A4" s="45"/>
      <c r="B4" s="75"/>
      <c r="C4" s="76"/>
      <c r="D4" s="76"/>
      <c r="E4" s="76"/>
      <c r="F4" s="76"/>
      <c r="G4" s="76"/>
      <c r="H4" s="77"/>
      <c r="I4" s="45"/>
    </row>
    <row r="5" spans="1:15" x14ac:dyDescent="0.25">
      <c r="A5" s="45"/>
      <c r="B5" s="69" t="s">
        <v>0</v>
      </c>
      <c r="C5" s="59" t="s">
        <v>1</v>
      </c>
      <c r="D5" s="59" t="s">
        <v>9</v>
      </c>
      <c r="E5" s="60" t="s">
        <v>3</v>
      </c>
      <c r="F5" s="60" t="s">
        <v>2</v>
      </c>
      <c r="G5" s="59" t="s">
        <v>4</v>
      </c>
      <c r="H5" s="70" t="s">
        <v>5</v>
      </c>
      <c r="I5" s="45"/>
    </row>
    <row r="6" spans="1:15" ht="408.75" customHeight="1" x14ac:dyDescent="0.25">
      <c r="A6" s="45"/>
      <c r="B6" s="280">
        <f>[2]BOQ!B6</f>
        <v>1</v>
      </c>
      <c r="C6" s="277" t="str">
        <f>[2]BOQ!C6</f>
        <v>1 Set Electrostatic Precipitator (Performance : Dust emission : ≤100 mg/Nm3; Power Consumption for High
Voltage Supply  max 80% of Antam SwitchGear Availability)
Kelengkapan tidak terbatas pada :
Mechanical Equipment
Casing &amp; Internals
Casing frames platework
Hopper
Inlet
Outlet
Distribution screen for inlet
Distribution screen for outlet
Insulator boxes, trunking and TR-supports
Inspection doors
Collecting support
Emission support
Lantern wheel
Supporting rod etc
Bearing
Sneakage plate
Drive units
Purgeair fan and tubing
Collecting plates 
Hammers for emission rapping
Hammers for collecting rapping
Hammering edges on hopper
Electrodes
Supp. Electrodes (Stay-A and Stay-B electrodes)
Steel supported outer roof
Guard tubes
Signs
Electrical Equipment
DC-T/R
ESP Control panels
Electrostatic precipitator Controller
Insulators
Insulator heating elements
Roof drive heating elements
PT100
Gear motors, rapping
Grounding equipment
Key interlocking
Speed Monitors
Auxiliary Equipment
Insulation and cladding (total without waste)
Stairways and gangways
Sun roof &amp; Monorail structure excl. hoist
Drag chain, incl. gear motor
Rotary Air Lock, include gear motor
Air sluice, include gear motor
Slide valve
Trolley &amp; hoist for monorail
Scope of supply of acces facilities
@ Area :
Stair tower
Collecting plate rapping drives
Discharge electrode rapping drives
Gas distribution screens rapping drives
Railing on ESP roof
Inspection doors for ESP Casing
Inspection doors for ESP Inlet cone
Inspection doors for ESP outlet cone
Inspection doors or hatches at ESP hopper
Temperature transmitter for insulator compartment on ESP roof
Site Visit</v>
      </c>
      <c r="D6" s="277" t="str">
        <f>[2]BOQ!D6</f>
        <v>- Site Visit 
- Engineering
- Fabrication
- Delivery</v>
      </c>
      <c r="E6" s="281">
        <f>[2]BOQ!E6</f>
        <v>1</v>
      </c>
      <c r="F6" s="281" t="str">
        <f>[2]BOQ!F6</f>
        <v>Set</v>
      </c>
      <c r="G6" s="282">
        <f>823000+(823000*5%)+(8%*823000)+13099.1811046932</f>
        <v>943089.18110469321</v>
      </c>
      <c r="H6" s="283">
        <f>G6</f>
        <v>943089.18110469321</v>
      </c>
      <c r="I6" s="46">
        <f>G6/$H$10</f>
        <v>1</v>
      </c>
    </row>
    <row r="7" spans="1:15" ht="408.75" customHeight="1" x14ac:dyDescent="0.25">
      <c r="A7" s="45"/>
      <c r="B7" s="280"/>
      <c r="C7" s="277"/>
      <c r="D7" s="277"/>
      <c r="E7" s="281"/>
      <c r="F7" s="281"/>
      <c r="G7" s="282"/>
      <c r="H7" s="283"/>
      <c r="I7" s="46"/>
    </row>
    <row r="8" spans="1:15" ht="270.75" customHeight="1" x14ac:dyDescent="0.25">
      <c r="A8" s="45"/>
      <c r="B8" s="280"/>
      <c r="C8" s="277"/>
      <c r="D8" s="277"/>
      <c r="E8" s="281"/>
      <c r="F8" s="281"/>
      <c r="G8" s="282"/>
      <c r="H8" s="283"/>
      <c r="I8" s="46"/>
      <c r="O8"/>
    </row>
    <row r="9" spans="1:15" ht="86.25" customHeight="1" x14ac:dyDescent="0.25">
      <c r="A9" s="45"/>
      <c r="B9" s="280"/>
      <c r="C9" s="277"/>
      <c r="D9" s="277"/>
      <c r="E9" s="281"/>
      <c r="F9" s="281"/>
      <c r="G9" s="282"/>
      <c r="H9" s="283"/>
      <c r="I9" s="46"/>
    </row>
    <row r="10" spans="1:15" x14ac:dyDescent="0.25">
      <c r="B10" s="238" t="s">
        <v>52</v>
      </c>
      <c r="C10" s="239"/>
      <c r="D10" s="239"/>
      <c r="E10" s="239"/>
      <c r="F10" s="239"/>
      <c r="G10" s="239"/>
      <c r="H10" s="78">
        <f>SUM(H6:H6)</f>
        <v>943089.18110469321</v>
      </c>
    </row>
    <row r="11" spans="1:15" x14ac:dyDescent="0.25">
      <c r="B11" s="238" t="s">
        <v>53</v>
      </c>
      <c r="C11" s="239"/>
      <c r="D11" s="239"/>
      <c r="E11" s="239"/>
      <c r="F11" s="239"/>
      <c r="G11" s="239"/>
      <c r="H11" s="78">
        <f>10%*H10</f>
        <v>94308.918110469327</v>
      </c>
    </row>
    <row r="12" spans="1:15" x14ac:dyDescent="0.25">
      <c r="B12" s="238" t="s">
        <v>54</v>
      </c>
      <c r="C12" s="239"/>
      <c r="D12" s="239"/>
      <c r="E12" s="239"/>
      <c r="F12" s="239"/>
      <c r="G12" s="239"/>
      <c r="H12" s="78">
        <f>SUM(H10:H11)</f>
        <v>1037398.0992151626</v>
      </c>
    </row>
    <row r="13" spans="1:15" x14ac:dyDescent="0.25">
      <c r="B13" s="238" t="s">
        <v>47</v>
      </c>
      <c r="C13" s="239"/>
      <c r="D13" s="239"/>
      <c r="E13" s="239"/>
      <c r="F13" s="239"/>
      <c r="G13" s="239"/>
      <c r="H13" s="79">
        <f>H12*16228.24</f>
        <v>16835145329.60747</v>
      </c>
    </row>
    <row r="14" spans="1:15" x14ac:dyDescent="0.25">
      <c r="B14" s="238" t="s">
        <v>55</v>
      </c>
      <c r="C14" s="239"/>
      <c r="D14" s="239"/>
      <c r="E14" s="239"/>
      <c r="F14" s="239"/>
      <c r="G14" s="239"/>
      <c r="H14" s="245"/>
    </row>
    <row r="15" spans="1:15" x14ac:dyDescent="0.25">
      <c r="B15" s="238" t="s">
        <v>33</v>
      </c>
      <c r="C15" s="239"/>
      <c r="D15" s="239"/>
      <c r="E15" s="239"/>
      <c r="F15" s="239"/>
      <c r="G15" s="239"/>
      <c r="H15" s="80">
        <f>11%*H13</f>
        <v>1851865986.2568216</v>
      </c>
    </row>
    <row r="16" spans="1:15" x14ac:dyDescent="0.25">
      <c r="B16" s="238" t="s">
        <v>6</v>
      </c>
      <c r="C16" s="239"/>
      <c r="D16" s="239"/>
      <c r="E16" s="239"/>
      <c r="F16" s="239"/>
      <c r="G16" s="239"/>
      <c r="H16" s="80">
        <f>H15+H13</f>
        <v>18687011315.864292</v>
      </c>
    </row>
    <row r="17" spans="2:8" x14ac:dyDescent="0.25">
      <c r="B17" s="284" t="s">
        <v>56</v>
      </c>
      <c r="C17" s="285"/>
      <c r="D17" s="285"/>
      <c r="E17" s="285"/>
      <c r="F17" s="285"/>
      <c r="G17" s="285"/>
      <c r="H17" s="286"/>
    </row>
    <row r="18" spans="2:8" x14ac:dyDescent="0.25">
      <c r="B18" s="81" t="s">
        <v>57</v>
      </c>
      <c r="C18" s="82" t="s">
        <v>58</v>
      </c>
      <c r="D18" s="83"/>
      <c r="E18" s="83"/>
      <c r="F18" s="83"/>
      <c r="G18" s="83"/>
      <c r="H18" s="84"/>
    </row>
    <row r="19" spans="2:8" x14ac:dyDescent="0.25">
      <c r="B19" s="48"/>
      <c r="C19" s="49"/>
      <c r="D19" s="50"/>
      <c r="E19" s="51"/>
      <c r="F19" s="51"/>
      <c r="G19" s="50"/>
      <c r="H19" s="52"/>
    </row>
    <row r="20" spans="2:8" x14ac:dyDescent="0.25">
      <c r="B20" s="48"/>
      <c r="C20" s="45"/>
      <c r="D20" s="45"/>
      <c r="E20" s="243" t="str">
        <f>[2]BOQ!E16</f>
        <v>Pomalaa, 05 Desember 2022</v>
      </c>
      <c r="F20" s="243"/>
      <c r="G20" s="243"/>
      <c r="H20" s="244"/>
    </row>
    <row r="21" spans="2:8" x14ac:dyDescent="0.25">
      <c r="B21" s="48"/>
      <c r="C21" s="45"/>
      <c r="D21" s="45"/>
      <c r="E21" s="51"/>
      <c r="F21" s="51"/>
      <c r="G21" s="51"/>
      <c r="H21" s="53"/>
    </row>
    <row r="22" spans="2:8" x14ac:dyDescent="0.25">
      <c r="B22" s="261" t="s">
        <v>46</v>
      </c>
      <c r="C22" s="262"/>
      <c r="D22" s="51" t="s">
        <v>46</v>
      </c>
      <c r="E22" s="243" t="str">
        <f>[2]BOQ!E18</f>
        <v>Dibuat Oleh,</v>
      </c>
      <c r="F22" s="243"/>
      <c r="G22" s="243"/>
      <c r="H22" s="244"/>
    </row>
    <row r="23" spans="2:8" x14ac:dyDescent="0.25">
      <c r="B23" s="261" t="s">
        <v>42</v>
      </c>
      <c r="C23" s="262"/>
      <c r="D23" s="51" t="s">
        <v>41</v>
      </c>
      <c r="E23" s="262" t="s">
        <v>35</v>
      </c>
      <c r="F23" s="262"/>
      <c r="G23" s="262"/>
      <c r="H23" s="263"/>
    </row>
    <row r="24" spans="2:8" x14ac:dyDescent="0.25">
      <c r="B24" s="48"/>
      <c r="C24" s="51"/>
      <c r="D24" s="51"/>
      <c r="E24" s="51"/>
      <c r="F24" s="51"/>
      <c r="G24" s="51"/>
      <c r="H24" s="53"/>
    </row>
    <row r="25" spans="2:8" x14ac:dyDescent="0.25">
      <c r="B25" s="48"/>
      <c r="C25" s="51"/>
      <c r="D25" s="51"/>
      <c r="E25" s="51"/>
      <c r="F25" s="51"/>
      <c r="G25" s="51"/>
      <c r="H25" s="53"/>
    </row>
    <row r="26" spans="2:8" x14ac:dyDescent="0.25">
      <c r="B26" s="48"/>
      <c r="C26" s="51"/>
      <c r="D26" s="51"/>
      <c r="E26" s="51"/>
      <c r="F26" s="51"/>
      <c r="G26" s="51"/>
      <c r="H26" s="54"/>
    </row>
    <row r="27" spans="2:8" x14ac:dyDescent="0.25">
      <c r="B27" s="48"/>
      <c r="C27" s="51"/>
      <c r="D27" s="49"/>
      <c r="E27" s="51"/>
      <c r="F27" s="51"/>
      <c r="G27" s="51"/>
      <c r="H27" s="54"/>
    </row>
    <row r="28" spans="2:8" ht="15.75" customHeight="1" x14ac:dyDescent="0.25">
      <c r="B28" s="268" t="s">
        <v>59</v>
      </c>
      <c r="C28" s="269"/>
      <c r="D28" s="55" t="s">
        <v>60</v>
      </c>
      <c r="E28" s="270" t="s">
        <v>36</v>
      </c>
      <c r="F28" s="269"/>
      <c r="G28" s="269"/>
      <c r="H28" s="271"/>
    </row>
    <row r="29" spans="2:8" x14ac:dyDescent="0.25">
      <c r="B29" s="261" t="s">
        <v>61</v>
      </c>
      <c r="C29" s="262"/>
      <c r="D29" s="56" t="s">
        <v>62</v>
      </c>
      <c r="E29" s="262" t="s">
        <v>37</v>
      </c>
      <c r="F29" s="262"/>
      <c r="G29" s="262"/>
      <c r="H29" s="263"/>
    </row>
    <row r="30" spans="2:8" x14ac:dyDescent="0.25">
      <c r="B30" s="48"/>
      <c r="C30" s="51"/>
      <c r="D30" s="56"/>
      <c r="E30" s="51"/>
      <c r="F30" s="51"/>
      <c r="G30" s="51"/>
      <c r="H30" s="53"/>
    </row>
    <row r="31" spans="2:8" x14ac:dyDescent="0.25">
      <c r="B31" s="48"/>
      <c r="C31" s="51"/>
      <c r="D31" s="45"/>
      <c r="E31" s="51"/>
      <c r="F31" s="51"/>
      <c r="G31" s="45"/>
      <c r="H31" s="54"/>
    </row>
    <row r="32" spans="2:8" x14ac:dyDescent="0.25">
      <c r="B32" s="61"/>
      <c r="C32" s="51"/>
      <c r="D32" s="51" t="s">
        <v>46</v>
      </c>
      <c r="E32" s="272"/>
      <c r="F32" s="272"/>
      <c r="G32" s="272"/>
      <c r="H32" s="273"/>
    </row>
    <row r="33" spans="2:8" x14ac:dyDescent="0.25">
      <c r="B33" s="61"/>
      <c r="C33" s="51"/>
      <c r="D33" s="51" t="s">
        <v>43</v>
      </c>
      <c r="E33" s="274"/>
      <c r="F33" s="274"/>
      <c r="G33" s="274"/>
      <c r="H33" s="275"/>
    </row>
    <row r="34" spans="2:8" x14ac:dyDescent="0.25">
      <c r="B34" s="61"/>
      <c r="C34" s="51"/>
      <c r="D34" s="45"/>
      <c r="E34" s="45"/>
      <c r="F34" s="45"/>
      <c r="G34" s="45"/>
      <c r="H34" s="54"/>
    </row>
    <row r="35" spans="2:8" x14ac:dyDescent="0.25">
      <c r="B35" s="61"/>
      <c r="C35" s="51"/>
      <c r="D35" s="45"/>
      <c r="E35" s="45"/>
      <c r="F35" s="45"/>
      <c r="G35" s="45"/>
      <c r="H35" s="54"/>
    </row>
    <row r="36" spans="2:8" x14ac:dyDescent="0.25">
      <c r="B36" s="61"/>
      <c r="C36" s="51"/>
      <c r="D36" s="45"/>
      <c r="E36" s="45"/>
      <c r="F36" s="45"/>
      <c r="G36" s="45"/>
      <c r="H36" s="54"/>
    </row>
    <row r="37" spans="2:8" x14ac:dyDescent="0.25">
      <c r="B37" s="61"/>
      <c r="C37" s="51"/>
      <c r="D37" s="45"/>
      <c r="E37" s="45"/>
      <c r="F37" s="45"/>
      <c r="G37" s="45"/>
      <c r="H37" s="54"/>
    </row>
    <row r="38" spans="2:8" x14ac:dyDescent="0.25">
      <c r="B38" s="61"/>
      <c r="C38" s="57"/>
      <c r="D38" s="51" t="s">
        <v>44</v>
      </c>
      <c r="E38" s="264"/>
      <c r="F38" s="264"/>
      <c r="G38" s="264"/>
      <c r="H38" s="265"/>
    </row>
    <row r="39" spans="2:8" x14ac:dyDescent="0.25">
      <c r="B39" s="61"/>
      <c r="C39" s="58"/>
      <c r="D39" s="51" t="s">
        <v>45</v>
      </c>
      <c r="E39" s="266"/>
      <c r="F39" s="266"/>
      <c r="G39" s="266"/>
      <c r="H39" s="267"/>
    </row>
    <row r="40" spans="2:8" ht="16.5" thickBot="1" x14ac:dyDescent="0.3">
      <c r="B40" s="62"/>
      <c r="C40" s="63"/>
      <c r="D40" s="63"/>
      <c r="E40" s="64"/>
      <c r="F40" s="64"/>
      <c r="G40" s="63"/>
      <c r="H40" s="85"/>
    </row>
  </sheetData>
  <mergeCells count="30">
    <mergeCell ref="E38:H38"/>
    <mergeCell ref="E39:H39"/>
    <mergeCell ref="B28:C28"/>
    <mergeCell ref="E28:H28"/>
    <mergeCell ref="B29:C29"/>
    <mergeCell ref="E29:H29"/>
    <mergeCell ref="E32:H32"/>
    <mergeCell ref="E33:H33"/>
    <mergeCell ref="B23:C23"/>
    <mergeCell ref="E23:H23"/>
    <mergeCell ref="B10:G10"/>
    <mergeCell ref="B11:G11"/>
    <mergeCell ref="B12:G12"/>
    <mergeCell ref="B13:G13"/>
    <mergeCell ref="B14:H14"/>
    <mergeCell ref="B15:G15"/>
    <mergeCell ref="B16:G16"/>
    <mergeCell ref="B17:H17"/>
    <mergeCell ref="E20:H20"/>
    <mergeCell ref="B22:C22"/>
    <mergeCell ref="E22:H22"/>
    <mergeCell ref="B2:H2"/>
    <mergeCell ref="B3:H3"/>
    <mergeCell ref="B6:B9"/>
    <mergeCell ref="C6:C9"/>
    <mergeCell ref="D6:D9"/>
    <mergeCell ref="E6:E9"/>
    <mergeCell ref="F6:F9"/>
    <mergeCell ref="G6:G9"/>
    <mergeCell ref="H6:H9"/>
  </mergeCells>
  <pageMargins left="0.7" right="0.7" top="0.75" bottom="0.75" header="0.3" footer="0.3"/>
  <pageSetup paperSize="9" scale="49" fitToHeight="0" orientation="portrait" r:id="rId1"/>
  <rowBreaks count="1" manualBreakCount="1">
    <brk id="18" min="1" max="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15401-8595-4DA6-89C8-B7292B406229}">
  <sheetPr>
    <tabColor rgb="FF92D050"/>
  </sheetPr>
  <dimension ref="A1:O138"/>
  <sheetViews>
    <sheetView view="pageBreakPreview" topLeftCell="A89" zoomScaleSheetLayoutView="100" workbookViewId="0">
      <selection activeCell="D88" sqref="D88"/>
    </sheetView>
  </sheetViews>
  <sheetFormatPr defaultColWidth="9.140625" defaultRowHeight="15" x14ac:dyDescent="0.2"/>
  <cols>
    <col min="1" max="1" width="4.5703125" style="221" customWidth="1"/>
    <col min="2" max="2" width="4.7109375" style="221" customWidth="1"/>
    <col min="3" max="3" width="7.42578125" style="90" customWidth="1"/>
    <col min="4" max="4" width="34.28515625" style="90" customWidth="1"/>
    <col min="5" max="5" width="21.7109375" style="90" customWidth="1"/>
    <col min="6" max="6" width="14" style="90" customWidth="1"/>
    <col min="7" max="7" width="9.85546875" style="222" customWidth="1"/>
    <col min="8" max="8" width="6.5703125" style="221" customWidth="1"/>
    <col min="9" max="9" width="4.140625" style="224" customWidth="1"/>
    <col min="10" max="10" width="15.28515625" style="222" customWidth="1"/>
    <col min="11" max="11" width="4.28515625" style="221" customWidth="1"/>
    <col min="12" max="12" width="16.42578125" style="223" customWidth="1"/>
    <col min="13" max="13" width="7.7109375" style="90" customWidth="1"/>
    <col min="14" max="14" width="9.140625" style="90"/>
    <col min="15" max="15" width="10.5703125" style="90" customWidth="1"/>
    <col min="16" max="16384" width="9.140625" style="90"/>
  </cols>
  <sheetData>
    <row r="1" spans="1:12" ht="36" customHeight="1" x14ac:dyDescent="0.2">
      <c r="A1" s="293" t="s">
        <v>51</v>
      </c>
      <c r="B1" s="293"/>
      <c r="C1" s="293"/>
      <c r="D1" s="293"/>
      <c r="E1" s="293"/>
      <c r="F1" s="293"/>
      <c r="G1" s="293"/>
      <c r="H1" s="293"/>
      <c r="I1" s="293"/>
      <c r="J1" s="293"/>
      <c r="K1" s="293"/>
      <c r="L1" s="293"/>
    </row>
    <row r="2" spans="1:12" ht="18.95" customHeight="1" x14ac:dyDescent="0.2">
      <c r="A2" s="91" t="s">
        <v>81</v>
      </c>
      <c r="B2" s="92"/>
      <c r="C2" s="92"/>
      <c r="D2" s="91" t="s">
        <v>82</v>
      </c>
      <c r="E2" s="93"/>
      <c r="F2" s="93"/>
      <c r="G2" s="94"/>
      <c r="H2" s="94"/>
      <c r="I2" s="95"/>
      <c r="J2" s="94"/>
      <c r="K2" s="94"/>
      <c r="L2" s="94"/>
    </row>
    <row r="3" spans="1:12" ht="18.95" customHeight="1" x14ac:dyDescent="0.2">
      <c r="A3" s="91" t="s">
        <v>83</v>
      </c>
      <c r="B3" s="92"/>
      <c r="C3" s="92"/>
      <c r="D3" s="91" t="s">
        <v>84</v>
      </c>
      <c r="E3" s="93"/>
      <c r="F3" s="93"/>
      <c r="G3" s="94"/>
      <c r="H3" s="94"/>
      <c r="I3" s="95"/>
      <c r="J3" s="94"/>
      <c r="K3" s="94"/>
      <c r="L3" s="94"/>
    </row>
    <row r="4" spans="1:12" ht="18.95" customHeight="1" x14ac:dyDescent="0.2">
      <c r="A4" s="91" t="s">
        <v>85</v>
      </c>
      <c r="B4" s="92"/>
      <c r="C4" s="92"/>
      <c r="D4" s="91" t="s">
        <v>86</v>
      </c>
      <c r="E4" s="93"/>
      <c r="F4" s="93"/>
      <c r="G4" s="94"/>
      <c r="H4" s="94"/>
      <c r="I4" s="95"/>
      <c r="J4" s="94"/>
      <c r="K4" s="94"/>
      <c r="L4" s="94"/>
    </row>
    <row r="5" spans="1:12" ht="21" customHeight="1" thickBot="1" x14ac:dyDescent="0.25">
      <c r="A5" s="96"/>
      <c r="B5" s="96"/>
      <c r="C5" s="97"/>
      <c r="D5" s="97"/>
      <c r="E5" s="97"/>
      <c r="F5" s="97"/>
      <c r="G5" s="98"/>
      <c r="H5" s="96"/>
      <c r="I5" s="99"/>
      <c r="J5" s="98"/>
      <c r="K5" s="96"/>
      <c r="L5" s="100"/>
    </row>
    <row r="6" spans="1:12" s="101" customFormat="1" ht="18.75" customHeight="1" thickTop="1" x14ac:dyDescent="0.25">
      <c r="A6" s="294" t="s">
        <v>87</v>
      </c>
      <c r="B6" s="296" t="s">
        <v>88</v>
      </c>
      <c r="C6" s="297"/>
      <c r="D6" s="297"/>
      <c r="E6" s="297"/>
      <c r="F6" s="297"/>
      <c r="G6" s="300" t="s">
        <v>89</v>
      </c>
      <c r="H6" s="301"/>
      <c r="I6" s="300" t="s">
        <v>90</v>
      </c>
      <c r="J6" s="301"/>
      <c r="K6" s="300" t="s">
        <v>91</v>
      </c>
      <c r="L6" s="302"/>
    </row>
    <row r="7" spans="1:12" s="101" customFormat="1" ht="20.25" customHeight="1" thickBot="1" x14ac:dyDescent="0.25">
      <c r="A7" s="295"/>
      <c r="B7" s="298"/>
      <c r="C7" s="299"/>
      <c r="D7" s="299"/>
      <c r="E7" s="299"/>
      <c r="F7" s="299"/>
      <c r="G7" s="298" t="s">
        <v>92</v>
      </c>
      <c r="H7" s="303"/>
      <c r="I7" s="304" t="s">
        <v>93</v>
      </c>
      <c r="J7" s="305"/>
      <c r="K7" s="299" t="s">
        <v>94</v>
      </c>
      <c r="L7" s="306"/>
    </row>
    <row r="8" spans="1:12" s="103" customFormat="1" ht="12.75" customHeight="1" thickTop="1" x14ac:dyDescent="0.2">
      <c r="A8" s="102">
        <v>1</v>
      </c>
      <c r="B8" s="311">
        <v>2</v>
      </c>
      <c r="C8" s="287"/>
      <c r="D8" s="287"/>
      <c r="E8" s="287"/>
      <c r="F8" s="312"/>
      <c r="G8" s="311">
        <v>3</v>
      </c>
      <c r="H8" s="312"/>
      <c r="I8" s="311">
        <v>4</v>
      </c>
      <c r="J8" s="312"/>
      <c r="K8" s="287">
        <v>5</v>
      </c>
      <c r="L8" s="288"/>
    </row>
    <row r="9" spans="1:12" s="113" customFormat="1" ht="18" customHeight="1" x14ac:dyDescent="0.25">
      <c r="A9" s="104" t="s">
        <v>95</v>
      </c>
      <c r="B9" s="105" t="s">
        <v>96</v>
      </c>
      <c r="C9" s="106"/>
      <c r="D9" s="106"/>
      <c r="E9" s="106"/>
      <c r="F9" s="106"/>
      <c r="G9" s="107"/>
      <c r="H9" s="108"/>
      <c r="I9" s="109"/>
      <c r="J9" s="110" t="s">
        <v>97</v>
      </c>
      <c r="K9" s="111" t="s">
        <v>74</v>
      </c>
      <c r="L9" s="112">
        <f>SUM(L10:L15)</f>
        <v>27906105</v>
      </c>
    </row>
    <row r="10" spans="1:12" s="113" customFormat="1" ht="18.75" customHeight="1" x14ac:dyDescent="0.25">
      <c r="A10" s="114"/>
      <c r="B10" s="115">
        <v>1</v>
      </c>
      <c r="C10" s="116" t="s">
        <v>98</v>
      </c>
      <c r="D10" s="117"/>
      <c r="E10" s="117"/>
      <c r="F10" s="118"/>
      <c r="G10" s="119">
        <f>[3]FORMULA!$B$579</f>
        <v>60.2</v>
      </c>
      <c r="H10" s="120" t="s">
        <v>99</v>
      </c>
      <c r="I10" s="121" t="s">
        <v>100</v>
      </c>
      <c r="J10" s="122">
        <f>[3]AHSP!$H$49</f>
        <v>73025</v>
      </c>
      <c r="K10" s="121" t="s">
        <v>100</v>
      </c>
      <c r="L10" s="123">
        <f>G10*J10</f>
        <v>4396105</v>
      </c>
    </row>
    <row r="11" spans="1:12" s="113" customFormat="1" ht="15" customHeight="1" x14ac:dyDescent="0.25">
      <c r="A11" s="114"/>
      <c r="B11" s="115">
        <v>2</v>
      </c>
      <c r="C11" s="116" t="s">
        <v>101</v>
      </c>
      <c r="D11" s="116"/>
      <c r="E11" s="124"/>
      <c r="F11" s="125"/>
      <c r="G11" s="126">
        <v>1</v>
      </c>
      <c r="H11" s="120" t="s">
        <v>102</v>
      </c>
      <c r="I11" s="127" t="s">
        <v>74</v>
      </c>
      <c r="J11" s="128">
        <v>2000000</v>
      </c>
      <c r="K11" s="129" t="s">
        <v>74</v>
      </c>
      <c r="L11" s="123">
        <f t="shared" ref="L11:L15" si="0">J11*G11</f>
        <v>2000000</v>
      </c>
    </row>
    <row r="12" spans="1:12" s="113" customFormat="1" ht="15" customHeight="1" x14ac:dyDescent="0.25">
      <c r="A12" s="114"/>
      <c r="B12" s="115">
        <v>3</v>
      </c>
      <c r="C12" s="116" t="s">
        <v>103</v>
      </c>
      <c r="D12" s="116"/>
      <c r="E12" s="124"/>
      <c r="F12" s="125"/>
      <c r="G12" s="126">
        <v>1</v>
      </c>
      <c r="H12" s="120" t="s">
        <v>102</v>
      </c>
      <c r="I12" s="127" t="s">
        <v>74</v>
      </c>
      <c r="J12" s="128">
        <v>4500000</v>
      </c>
      <c r="K12" s="129" t="s">
        <v>74</v>
      </c>
      <c r="L12" s="123">
        <f t="shared" si="0"/>
        <v>4500000</v>
      </c>
    </row>
    <row r="13" spans="1:12" s="113" customFormat="1" ht="15" customHeight="1" x14ac:dyDescent="0.25">
      <c r="A13" s="114"/>
      <c r="B13" s="115">
        <v>4</v>
      </c>
      <c r="C13" s="116" t="s">
        <v>104</v>
      </c>
      <c r="D13" s="124"/>
      <c r="E13" s="124"/>
      <c r="F13" s="125"/>
      <c r="G13" s="126">
        <v>46</v>
      </c>
      <c r="H13" s="120" t="s">
        <v>105</v>
      </c>
      <c r="I13" s="127" t="s">
        <v>74</v>
      </c>
      <c r="J13" s="128">
        <v>60000</v>
      </c>
      <c r="K13" s="129" t="s">
        <v>74</v>
      </c>
      <c r="L13" s="123">
        <f t="shared" si="0"/>
        <v>2760000</v>
      </c>
    </row>
    <row r="14" spans="1:12" s="113" customFormat="1" ht="15" customHeight="1" x14ac:dyDescent="0.25">
      <c r="A14" s="114"/>
      <c r="B14" s="115">
        <v>5</v>
      </c>
      <c r="C14" s="116" t="s">
        <v>106</v>
      </c>
      <c r="D14" s="124"/>
      <c r="E14" s="124"/>
      <c r="F14" s="125"/>
      <c r="G14" s="126">
        <v>7</v>
      </c>
      <c r="H14" s="120" t="s">
        <v>107</v>
      </c>
      <c r="I14" s="127" t="s">
        <v>74</v>
      </c>
      <c r="J14" s="128">
        <v>1500000</v>
      </c>
      <c r="K14" s="129" t="s">
        <v>74</v>
      </c>
      <c r="L14" s="123">
        <f t="shared" si="0"/>
        <v>10500000</v>
      </c>
    </row>
    <row r="15" spans="1:12" s="113" customFormat="1" ht="15" customHeight="1" x14ac:dyDescent="0.25">
      <c r="A15" s="114"/>
      <c r="B15" s="115">
        <v>6</v>
      </c>
      <c r="C15" s="116" t="s">
        <v>108</v>
      </c>
      <c r="D15" s="124"/>
      <c r="E15" s="124"/>
      <c r="F15" s="125"/>
      <c r="G15" s="126">
        <v>1.5</v>
      </c>
      <c r="H15" s="120" t="s">
        <v>109</v>
      </c>
      <c r="I15" s="127" t="s">
        <v>74</v>
      </c>
      <c r="J15" s="128">
        <v>2500000</v>
      </c>
      <c r="K15" s="129" t="s">
        <v>74</v>
      </c>
      <c r="L15" s="123">
        <f t="shared" si="0"/>
        <v>3750000</v>
      </c>
    </row>
    <row r="16" spans="1:12" s="113" customFormat="1" ht="15" customHeight="1" x14ac:dyDescent="0.25">
      <c r="A16" s="114"/>
      <c r="B16" s="115"/>
      <c r="C16" s="116" t="s">
        <v>110</v>
      </c>
      <c r="D16" s="124"/>
      <c r="E16" s="124"/>
      <c r="F16" s="125"/>
      <c r="G16" s="126"/>
      <c r="H16" s="120"/>
      <c r="I16" s="127"/>
      <c r="J16" s="130"/>
      <c r="K16" s="129"/>
      <c r="L16" s="123"/>
    </row>
    <row r="17" spans="1:15" s="113" customFormat="1" ht="15" customHeight="1" x14ac:dyDescent="0.25">
      <c r="A17" s="114"/>
      <c r="B17" s="115"/>
      <c r="C17" s="116" t="s">
        <v>111</v>
      </c>
      <c r="D17" s="124"/>
      <c r="E17" s="124"/>
      <c r="F17" s="125"/>
      <c r="G17" s="126"/>
      <c r="H17" s="120"/>
      <c r="I17" s="127"/>
      <c r="J17" s="130"/>
      <c r="K17" s="129"/>
      <c r="L17" s="123"/>
    </row>
    <row r="18" spans="1:15" s="113" customFormat="1" ht="8.25" customHeight="1" x14ac:dyDescent="0.25">
      <c r="A18" s="114"/>
      <c r="B18" s="115"/>
      <c r="C18" s="116"/>
      <c r="D18" s="124"/>
      <c r="E18" s="124"/>
      <c r="F18" s="125"/>
      <c r="G18" s="126"/>
      <c r="H18" s="120"/>
      <c r="I18" s="127"/>
      <c r="J18" s="130"/>
      <c r="K18" s="129"/>
      <c r="L18" s="123"/>
    </row>
    <row r="19" spans="1:15" s="113" customFormat="1" ht="18.75" customHeight="1" x14ac:dyDescent="0.25">
      <c r="A19" s="104" t="s">
        <v>112</v>
      </c>
      <c r="B19" s="105" t="s">
        <v>113</v>
      </c>
      <c r="C19" s="106"/>
      <c r="D19" s="106"/>
      <c r="E19" s="106"/>
      <c r="F19" s="106"/>
      <c r="G19" s="107"/>
      <c r="H19" s="131"/>
      <c r="I19" s="132"/>
      <c r="J19" s="110" t="s">
        <v>97</v>
      </c>
      <c r="K19" s="111" t="s">
        <v>74</v>
      </c>
      <c r="L19" s="112">
        <f>SUM(L20:L21)</f>
        <v>16363620</v>
      </c>
    </row>
    <row r="20" spans="1:15" s="113" customFormat="1" ht="20.25" customHeight="1" x14ac:dyDescent="0.25">
      <c r="A20" s="133"/>
      <c r="B20" s="134">
        <v>1</v>
      </c>
      <c r="C20" s="117" t="s">
        <v>114</v>
      </c>
      <c r="D20" s="117"/>
      <c r="E20" s="117"/>
      <c r="F20" s="118"/>
      <c r="G20" s="119">
        <v>45</v>
      </c>
      <c r="H20" s="120" t="s">
        <v>115</v>
      </c>
      <c r="I20" s="121" t="s">
        <v>100</v>
      </c>
      <c r="J20" s="135">
        <f>'[4]HPS (REVISI 2)'!$L$38</f>
        <v>204545</v>
      </c>
      <c r="K20" s="121" t="s">
        <v>100</v>
      </c>
      <c r="L20" s="123">
        <f>G20*J20</f>
        <v>9204525</v>
      </c>
    </row>
    <row r="21" spans="1:15" s="113" customFormat="1" ht="16.5" customHeight="1" x14ac:dyDescent="0.25">
      <c r="A21" s="136"/>
      <c r="B21" s="134">
        <v>2</v>
      </c>
      <c r="C21" s="117" t="s">
        <v>116</v>
      </c>
      <c r="D21" s="137"/>
      <c r="E21" s="137"/>
      <c r="F21" s="138"/>
      <c r="G21" s="119">
        <v>45</v>
      </c>
      <c r="H21" s="120" t="s">
        <v>115</v>
      </c>
      <c r="I21" s="121" t="s">
        <v>100</v>
      </c>
      <c r="J21" s="135">
        <f>'[4]HPS (REVISI 2)'!$L$40</f>
        <v>159091</v>
      </c>
      <c r="K21" s="121" t="s">
        <v>100</v>
      </c>
      <c r="L21" s="123">
        <f>G21*J21</f>
        <v>7159095</v>
      </c>
    </row>
    <row r="22" spans="1:15" s="113" customFormat="1" ht="8.25" customHeight="1" x14ac:dyDescent="0.25">
      <c r="A22" s="114"/>
      <c r="B22" s="115"/>
      <c r="C22" s="116"/>
      <c r="D22" s="124"/>
      <c r="E22" s="124"/>
      <c r="F22" s="125"/>
      <c r="G22" s="126"/>
      <c r="H22" s="120"/>
      <c r="I22" s="127"/>
      <c r="J22" s="130"/>
      <c r="K22" s="129"/>
      <c r="L22" s="123"/>
    </row>
    <row r="23" spans="1:15" s="113" customFormat="1" ht="18.75" customHeight="1" x14ac:dyDescent="0.25">
      <c r="A23" s="104" t="s">
        <v>117</v>
      </c>
      <c r="B23" s="105" t="s">
        <v>118</v>
      </c>
      <c r="C23" s="106"/>
      <c r="D23" s="106"/>
      <c r="E23" s="106"/>
      <c r="F23" s="106"/>
      <c r="G23" s="107"/>
      <c r="H23" s="131"/>
      <c r="I23" s="132"/>
      <c r="J23" s="110" t="s">
        <v>97</v>
      </c>
      <c r="K23" s="111" t="s">
        <v>74</v>
      </c>
      <c r="L23" s="112">
        <f>SUM(L24:L26)</f>
        <v>10772444.790254999</v>
      </c>
    </row>
    <row r="24" spans="1:15" s="101" customFormat="1" ht="19.5" customHeight="1" x14ac:dyDescent="0.25">
      <c r="A24" s="133"/>
      <c r="B24" s="134">
        <v>1</v>
      </c>
      <c r="C24" s="117" t="s">
        <v>119</v>
      </c>
      <c r="D24" s="117"/>
      <c r="E24" s="117"/>
      <c r="F24" s="118"/>
      <c r="G24" s="119">
        <f>[3]FORMULA!$G$590</f>
        <v>104.69571249999998</v>
      </c>
      <c r="H24" s="120" t="s">
        <v>120</v>
      </c>
      <c r="I24" s="121" t="s">
        <v>100</v>
      </c>
      <c r="J24" s="122">
        <f>[3]AHSP!$H$79</f>
        <v>51520</v>
      </c>
      <c r="K24" s="121" t="s">
        <v>100</v>
      </c>
      <c r="L24" s="123">
        <f>G24*J24</f>
        <v>5393923.1079999991</v>
      </c>
    </row>
    <row r="25" spans="1:15" s="101" customFormat="1" ht="15" customHeight="1" x14ac:dyDescent="0.25">
      <c r="A25" s="133"/>
      <c r="B25" s="134">
        <v>2</v>
      </c>
      <c r="C25" s="117" t="s">
        <v>121</v>
      </c>
      <c r="D25" s="117"/>
      <c r="E25" s="117"/>
      <c r="F25" s="118"/>
      <c r="G25" s="119">
        <f>[3]FORMULA!$C$594</f>
        <v>26.173928124999996</v>
      </c>
      <c r="H25" s="120" t="s">
        <v>120</v>
      </c>
      <c r="I25" s="121" t="s">
        <v>100</v>
      </c>
      <c r="J25" s="122">
        <f>[3]AHSP!$H$111</f>
        <v>85416</v>
      </c>
      <c r="K25" s="121" t="s">
        <v>100</v>
      </c>
      <c r="L25" s="123">
        <f t="shared" ref="L25:L26" si="1">G25*J25</f>
        <v>2235672.2447249996</v>
      </c>
      <c r="O25" s="117" t="s">
        <v>122</v>
      </c>
    </row>
    <row r="26" spans="1:15" s="101" customFormat="1" ht="15" customHeight="1" x14ac:dyDescent="0.25">
      <c r="A26" s="133"/>
      <c r="B26" s="134">
        <v>3</v>
      </c>
      <c r="C26" s="117" t="s">
        <v>123</v>
      </c>
      <c r="D26" s="118"/>
      <c r="E26" s="118"/>
      <c r="F26" s="139"/>
      <c r="G26" s="119">
        <f>[3]FORMULA!$H$606</f>
        <v>11.126785</v>
      </c>
      <c r="H26" s="120" t="s">
        <v>120</v>
      </c>
      <c r="I26" s="121" t="s">
        <v>100</v>
      </c>
      <c r="J26" s="140">
        <f>[3]AHSP!$H$126</f>
        <v>282458</v>
      </c>
      <c r="K26" s="121" t="s">
        <v>100</v>
      </c>
      <c r="L26" s="123">
        <f t="shared" si="1"/>
        <v>3142849.4375299998</v>
      </c>
    </row>
    <row r="27" spans="1:15" s="101" customFormat="1" ht="8.25" customHeight="1" x14ac:dyDescent="0.25">
      <c r="A27" s="141"/>
      <c r="B27" s="142"/>
      <c r="C27" s="143"/>
      <c r="D27" s="143"/>
      <c r="E27" s="143"/>
      <c r="F27" s="143"/>
      <c r="G27" s="144"/>
      <c r="H27" s="145"/>
      <c r="I27" s="146"/>
      <c r="J27" s="147"/>
      <c r="K27" s="148"/>
      <c r="L27" s="149"/>
    </row>
    <row r="28" spans="1:15" s="101" customFormat="1" ht="18.75" customHeight="1" x14ac:dyDescent="0.2">
      <c r="A28" s="104" t="s">
        <v>124</v>
      </c>
      <c r="B28" s="105" t="s">
        <v>125</v>
      </c>
      <c r="C28" s="106"/>
      <c r="D28" s="106"/>
      <c r="E28" s="106"/>
      <c r="F28" s="106"/>
      <c r="G28" s="107"/>
      <c r="H28" s="131"/>
      <c r="I28" s="132"/>
      <c r="J28" s="110" t="s">
        <v>97</v>
      </c>
      <c r="K28" s="111" t="s">
        <v>74</v>
      </c>
      <c r="L28" s="112">
        <f>SUM(L29:L91)</f>
        <v>691369444.93077648</v>
      </c>
    </row>
    <row r="29" spans="1:15" s="101" customFormat="1" ht="20.25" customHeight="1" x14ac:dyDescent="0.25">
      <c r="A29" s="133"/>
      <c r="B29" s="134">
        <v>1</v>
      </c>
      <c r="C29" s="124" t="s">
        <v>126</v>
      </c>
      <c r="D29" s="117"/>
      <c r="E29" s="117"/>
      <c r="F29" s="117"/>
      <c r="G29" s="150">
        <f>[3]FORMULA!$F$616</f>
        <v>4.2275</v>
      </c>
      <c r="H29" s="120" t="s">
        <v>120</v>
      </c>
      <c r="I29" s="121" t="s">
        <v>100</v>
      </c>
      <c r="J29" s="122">
        <f>'[5]REKAP HSP'!$G$66</f>
        <v>1168234</v>
      </c>
      <c r="K29" s="121" t="s">
        <v>100</v>
      </c>
      <c r="L29" s="123">
        <f t="shared" ref="L29:L30" si="2">G29*J29</f>
        <v>4938709.2350000003</v>
      </c>
    </row>
    <row r="30" spans="1:15" s="101" customFormat="1" ht="17.25" customHeight="1" x14ac:dyDescent="0.25">
      <c r="A30" s="133"/>
      <c r="B30" s="134">
        <v>2</v>
      </c>
      <c r="C30" s="124" t="s">
        <v>127</v>
      </c>
      <c r="D30" s="117"/>
      <c r="E30" s="117"/>
      <c r="F30" s="117"/>
      <c r="G30" s="150">
        <f>[3]FORMULA!$F$782</f>
        <v>1.6371425000000002</v>
      </c>
      <c r="H30" s="120" t="s">
        <v>120</v>
      </c>
      <c r="I30" s="121" t="s">
        <v>100</v>
      </c>
      <c r="J30" s="122">
        <f>'[5]REKAP HSP'!$G$66</f>
        <v>1168234</v>
      </c>
      <c r="K30" s="121" t="s">
        <v>100</v>
      </c>
      <c r="L30" s="123">
        <f t="shared" si="2"/>
        <v>1912565.5313450003</v>
      </c>
    </row>
    <row r="31" spans="1:15" s="101" customFormat="1" ht="16.5" customHeight="1" x14ac:dyDescent="0.25">
      <c r="A31" s="133"/>
      <c r="B31" s="118">
        <v>3</v>
      </c>
      <c r="C31" s="117" t="s">
        <v>128</v>
      </c>
      <c r="D31" s="117"/>
      <c r="E31" s="117"/>
      <c r="F31" s="117"/>
      <c r="G31" s="150"/>
      <c r="H31" s="151"/>
      <c r="I31" s="152"/>
      <c r="J31" s="153"/>
      <c r="K31" s="152"/>
      <c r="L31" s="154"/>
    </row>
    <row r="32" spans="1:15" s="101" customFormat="1" ht="15.75" customHeight="1" x14ac:dyDescent="0.25">
      <c r="A32" s="155"/>
      <c r="B32" s="127"/>
      <c r="C32" s="116" t="s">
        <v>129</v>
      </c>
      <c r="D32" s="116"/>
      <c r="E32" s="116"/>
      <c r="F32" s="116"/>
      <c r="G32" s="150">
        <f>[3]FORMULA!$F$619</f>
        <v>21.632000000000005</v>
      </c>
      <c r="H32" s="120" t="s">
        <v>120</v>
      </c>
      <c r="I32" s="121" t="s">
        <v>100</v>
      </c>
      <c r="J32" s="122">
        <f>'[5]REKAP HSP'!$G$74</f>
        <v>1418747</v>
      </c>
      <c r="K32" s="121" t="s">
        <v>100</v>
      </c>
      <c r="L32" s="123">
        <f t="shared" ref="L32:L33" si="3">G32*J32</f>
        <v>30690335.104000006</v>
      </c>
    </row>
    <row r="33" spans="1:12" s="101" customFormat="1" ht="15" customHeight="1" x14ac:dyDescent="0.25">
      <c r="A33" s="155"/>
      <c r="B33" s="127"/>
      <c r="C33" s="156" t="s">
        <v>130</v>
      </c>
      <c r="D33" s="116"/>
      <c r="E33" s="116"/>
      <c r="F33" s="116"/>
      <c r="G33" s="150">
        <f>[3]FORMULA!$H$708</f>
        <v>1380.288</v>
      </c>
      <c r="H33" s="120" t="s">
        <v>131</v>
      </c>
      <c r="I33" s="121" t="s">
        <v>100</v>
      </c>
      <c r="J33" s="122">
        <f>'[5]REKAP HSP'!$G$80</f>
        <v>18564.3</v>
      </c>
      <c r="K33" s="121" t="s">
        <v>100</v>
      </c>
      <c r="L33" s="123">
        <f t="shared" si="3"/>
        <v>25624080.518399999</v>
      </c>
    </row>
    <row r="34" spans="1:12" s="101" customFormat="1" ht="15" customHeight="1" x14ac:dyDescent="0.25">
      <c r="A34" s="155"/>
      <c r="B34" s="127"/>
      <c r="C34" s="156" t="s">
        <v>132</v>
      </c>
      <c r="D34" s="116"/>
      <c r="E34" s="116"/>
      <c r="F34" s="116"/>
      <c r="G34" s="150">
        <f>[3]FORMULA!$E$625</f>
        <v>29.119999999999997</v>
      </c>
      <c r="H34" s="120" t="s">
        <v>133</v>
      </c>
      <c r="I34" s="121" t="s">
        <v>100</v>
      </c>
      <c r="J34" s="122">
        <f>'[5]REKAP HSP'!$G$85</f>
        <v>205873</v>
      </c>
      <c r="K34" s="121" t="s">
        <v>100</v>
      </c>
      <c r="L34" s="123">
        <f>G34*J34</f>
        <v>5995021.7599999998</v>
      </c>
    </row>
    <row r="35" spans="1:12" s="101" customFormat="1" ht="15" customHeight="1" x14ac:dyDescent="0.25">
      <c r="A35" s="155"/>
      <c r="B35" s="127">
        <v>4</v>
      </c>
      <c r="C35" s="117" t="s">
        <v>134</v>
      </c>
      <c r="D35" s="116"/>
      <c r="E35" s="116"/>
      <c r="F35" s="116"/>
      <c r="G35" s="150"/>
      <c r="H35" s="120"/>
      <c r="I35" s="121"/>
      <c r="J35" s="122"/>
      <c r="K35" s="121"/>
      <c r="L35" s="123"/>
    </row>
    <row r="36" spans="1:12" s="101" customFormat="1" ht="15" customHeight="1" x14ac:dyDescent="0.25">
      <c r="A36" s="155"/>
      <c r="B36" s="127"/>
      <c r="C36" s="116" t="s">
        <v>129</v>
      </c>
      <c r="D36" s="116"/>
      <c r="E36" s="116"/>
      <c r="F36" s="116"/>
      <c r="G36" s="150">
        <f>[3]FORMULA!$F$622</f>
        <v>2.3519999999999994</v>
      </c>
      <c r="H36" s="120" t="s">
        <v>120</v>
      </c>
      <c r="I36" s="121" t="s">
        <v>100</v>
      </c>
      <c r="J36" s="122">
        <f>'[5]REKAP HSP'!$G$74</f>
        <v>1418747</v>
      </c>
      <c r="K36" s="121" t="s">
        <v>100</v>
      </c>
      <c r="L36" s="123">
        <f t="shared" ref="L36:L37" si="4">G36*J36</f>
        <v>3336892.9439999992</v>
      </c>
    </row>
    <row r="37" spans="1:12" s="101" customFormat="1" ht="15" customHeight="1" x14ac:dyDescent="0.25">
      <c r="A37" s="155"/>
      <c r="B37" s="127"/>
      <c r="C37" s="156" t="s">
        <v>130</v>
      </c>
      <c r="D37" s="116"/>
      <c r="E37" s="116"/>
      <c r="F37" s="116"/>
      <c r="G37" s="150">
        <f>[3]FORMULA!$H$720</f>
        <v>185.49439999999998</v>
      </c>
      <c r="H37" s="120" t="s">
        <v>131</v>
      </c>
      <c r="I37" s="121" t="s">
        <v>100</v>
      </c>
      <c r="J37" s="122">
        <f>'[5]REKAP HSP'!$G$80</f>
        <v>18564.3</v>
      </c>
      <c r="K37" s="121" t="s">
        <v>100</v>
      </c>
      <c r="L37" s="123">
        <f t="shared" si="4"/>
        <v>3443573.6899199998</v>
      </c>
    </row>
    <row r="38" spans="1:12" s="101" customFormat="1" ht="15" customHeight="1" x14ac:dyDescent="0.25">
      <c r="A38" s="155"/>
      <c r="B38" s="127"/>
      <c r="C38" s="156" t="s">
        <v>132</v>
      </c>
      <c r="D38" s="116"/>
      <c r="E38" s="116"/>
      <c r="F38" s="116"/>
      <c r="G38" s="150">
        <f>[3]FORMULA!$E$628</f>
        <v>6.72</v>
      </c>
      <c r="H38" s="120" t="s">
        <v>133</v>
      </c>
      <c r="I38" s="121" t="s">
        <v>100</v>
      </c>
      <c r="J38" s="122">
        <f>'[5]REKAP HSP'!$G$85</f>
        <v>205873</v>
      </c>
      <c r="K38" s="121" t="s">
        <v>100</v>
      </c>
      <c r="L38" s="123">
        <f>G38*J38</f>
        <v>1383466.56</v>
      </c>
    </row>
    <row r="39" spans="1:12" s="101" customFormat="1" ht="15" customHeight="1" x14ac:dyDescent="0.25">
      <c r="A39" s="157"/>
      <c r="B39" s="127">
        <v>5</v>
      </c>
      <c r="C39" s="117" t="s">
        <v>135</v>
      </c>
      <c r="D39" s="116"/>
      <c r="E39" s="116"/>
      <c r="F39" s="116"/>
      <c r="G39" s="150"/>
      <c r="H39" s="120"/>
      <c r="I39" s="121"/>
      <c r="J39" s="122"/>
      <c r="K39" s="121"/>
      <c r="L39" s="123"/>
    </row>
    <row r="40" spans="1:12" s="101" customFormat="1" ht="15" customHeight="1" x14ac:dyDescent="0.25">
      <c r="A40" s="157"/>
      <c r="B40" s="127"/>
      <c r="C40" s="116" t="s">
        <v>129</v>
      </c>
      <c r="D40" s="116"/>
      <c r="E40" s="116"/>
      <c r="F40" s="116"/>
      <c r="G40" s="150">
        <f>[3]FORMULA!$F$766</f>
        <v>1.1700000000000002</v>
      </c>
      <c r="H40" s="120" t="s">
        <v>120</v>
      </c>
      <c r="I40" s="121" t="s">
        <v>100</v>
      </c>
      <c r="J40" s="122">
        <f>'[5]REKAP HSP'!$G$74</f>
        <v>1418747</v>
      </c>
      <c r="K40" s="121" t="s">
        <v>100</v>
      </c>
      <c r="L40" s="123">
        <f t="shared" ref="L40:L41" si="5">G40*J40</f>
        <v>1659933.9900000002</v>
      </c>
    </row>
    <row r="41" spans="1:12" s="101" customFormat="1" ht="15" customHeight="1" x14ac:dyDescent="0.25">
      <c r="A41" s="157"/>
      <c r="B41" s="127"/>
      <c r="C41" s="156" t="s">
        <v>130</v>
      </c>
      <c r="D41" s="116"/>
      <c r="E41" s="116"/>
      <c r="F41" s="116"/>
      <c r="G41" s="150">
        <f>[3]FORMULA!$H$732</f>
        <v>105.49760000000001</v>
      </c>
      <c r="H41" s="120" t="s">
        <v>131</v>
      </c>
      <c r="I41" s="121" t="s">
        <v>100</v>
      </c>
      <c r="J41" s="122">
        <f>'[5]REKAP HSP'!$G$80</f>
        <v>18564.3</v>
      </c>
      <c r="K41" s="121" t="s">
        <v>100</v>
      </c>
      <c r="L41" s="123">
        <f t="shared" si="5"/>
        <v>1958489.09568</v>
      </c>
    </row>
    <row r="42" spans="1:12" s="101" customFormat="1" ht="15" customHeight="1" x14ac:dyDescent="0.25">
      <c r="A42" s="157"/>
      <c r="B42" s="127"/>
      <c r="C42" s="156" t="s">
        <v>132</v>
      </c>
      <c r="D42" s="116"/>
      <c r="E42" s="116"/>
      <c r="F42" s="116"/>
      <c r="G42" s="150">
        <f>[3]FORMULA!$F$768</f>
        <v>3.36</v>
      </c>
      <c r="H42" s="120" t="s">
        <v>133</v>
      </c>
      <c r="I42" s="121" t="s">
        <v>100</v>
      </c>
      <c r="J42" s="122">
        <f>'[5]REKAP HSP'!$G$85</f>
        <v>205873</v>
      </c>
      <c r="K42" s="121" t="s">
        <v>100</v>
      </c>
      <c r="L42" s="123">
        <f>G42*J42</f>
        <v>691733.28</v>
      </c>
    </row>
    <row r="43" spans="1:12" s="101" customFormat="1" ht="15" customHeight="1" x14ac:dyDescent="0.25">
      <c r="A43" s="157"/>
      <c r="B43" s="127">
        <v>6</v>
      </c>
      <c r="C43" s="117" t="s">
        <v>136</v>
      </c>
      <c r="D43" s="116"/>
      <c r="E43" s="116"/>
      <c r="F43" s="116"/>
      <c r="G43" s="150"/>
      <c r="H43" s="120"/>
      <c r="I43" s="121"/>
      <c r="J43" s="122"/>
      <c r="K43" s="121"/>
      <c r="L43" s="123"/>
    </row>
    <row r="44" spans="1:12" s="101" customFormat="1" ht="15" customHeight="1" x14ac:dyDescent="0.25">
      <c r="A44" s="157"/>
      <c r="B44" s="127"/>
      <c r="C44" s="116" t="s">
        <v>129</v>
      </c>
      <c r="D44" s="116"/>
      <c r="E44" s="116"/>
      <c r="F44" s="116"/>
      <c r="G44" s="150">
        <f>[3]FORMULA!$F$761</f>
        <v>0.6160000000000001</v>
      </c>
      <c r="H44" s="120" t="s">
        <v>120</v>
      </c>
      <c r="I44" s="121" t="s">
        <v>100</v>
      </c>
      <c r="J44" s="122">
        <f>'[5]REKAP HSP'!$G$74</f>
        <v>1418747</v>
      </c>
      <c r="K44" s="121" t="s">
        <v>100</v>
      </c>
      <c r="L44" s="123">
        <f t="shared" ref="L44:L45" si="6">G44*J44</f>
        <v>873948.15200000012</v>
      </c>
    </row>
    <row r="45" spans="1:12" s="101" customFormat="1" ht="15" customHeight="1" x14ac:dyDescent="0.25">
      <c r="A45" s="157"/>
      <c r="B45" s="127"/>
      <c r="C45" s="156" t="s">
        <v>130</v>
      </c>
      <c r="D45" s="116"/>
      <c r="E45" s="116"/>
      <c r="F45" s="116"/>
      <c r="G45" s="150">
        <f>[3]FORMULA!$H$743</f>
        <v>34.533999999999999</v>
      </c>
      <c r="H45" s="120" t="s">
        <v>131</v>
      </c>
      <c r="I45" s="121" t="s">
        <v>100</v>
      </c>
      <c r="J45" s="122">
        <f>'[5]REKAP HSP'!$G$80</f>
        <v>18564.3</v>
      </c>
      <c r="K45" s="121" t="s">
        <v>100</v>
      </c>
      <c r="L45" s="123">
        <f t="shared" si="6"/>
        <v>641099.53619999997</v>
      </c>
    </row>
    <row r="46" spans="1:12" s="101" customFormat="1" ht="15" customHeight="1" x14ac:dyDescent="0.25">
      <c r="A46" s="157"/>
      <c r="B46" s="127"/>
      <c r="C46" s="156" t="s">
        <v>132</v>
      </c>
      <c r="D46" s="116"/>
      <c r="E46" s="116"/>
      <c r="F46" s="116"/>
      <c r="G46" s="150">
        <f>[3]FORMULA!$F$763</f>
        <v>1.56</v>
      </c>
      <c r="H46" s="120" t="s">
        <v>133</v>
      </c>
      <c r="I46" s="121" t="s">
        <v>100</v>
      </c>
      <c r="J46" s="122">
        <f>'[5]REKAP HSP'!$G$85</f>
        <v>205873</v>
      </c>
      <c r="K46" s="121" t="s">
        <v>100</v>
      </c>
      <c r="L46" s="123">
        <f>G46*J46</f>
        <v>321161.88</v>
      </c>
    </row>
    <row r="47" spans="1:12" s="101" customFormat="1" ht="15" customHeight="1" x14ac:dyDescent="0.25">
      <c r="A47" s="157"/>
      <c r="B47" s="127">
        <v>7</v>
      </c>
      <c r="C47" s="117" t="s">
        <v>137</v>
      </c>
      <c r="D47" s="116"/>
      <c r="E47" s="116"/>
      <c r="F47" s="116"/>
      <c r="G47" s="150"/>
      <c r="H47" s="120"/>
      <c r="I47" s="121"/>
      <c r="J47" s="122"/>
      <c r="K47" s="121"/>
      <c r="L47" s="123"/>
    </row>
    <row r="48" spans="1:12" s="101" customFormat="1" ht="15" customHeight="1" x14ac:dyDescent="0.25">
      <c r="A48" s="157"/>
      <c r="B48" s="127"/>
      <c r="C48" s="116" t="s">
        <v>129</v>
      </c>
      <c r="D48" s="116"/>
      <c r="E48" s="116"/>
      <c r="F48" s="116"/>
      <c r="G48" s="150">
        <f>[3]FORMULA!$F$805</f>
        <v>1.125</v>
      </c>
      <c r="H48" s="120" t="s">
        <v>120</v>
      </c>
      <c r="I48" s="121" t="s">
        <v>100</v>
      </c>
      <c r="J48" s="122">
        <f>'[5]REKAP HSP'!$G$74</f>
        <v>1418747</v>
      </c>
      <c r="K48" s="121" t="s">
        <v>100</v>
      </c>
      <c r="L48" s="123">
        <f t="shared" ref="L48:L49" si="7">G48*J48</f>
        <v>1596090.375</v>
      </c>
    </row>
    <row r="49" spans="1:12" s="101" customFormat="1" ht="15" customHeight="1" x14ac:dyDescent="0.25">
      <c r="A49" s="157"/>
      <c r="B49" s="127"/>
      <c r="C49" s="156" t="s">
        <v>130</v>
      </c>
      <c r="D49" s="116"/>
      <c r="E49" s="116"/>
      <c r="F49" s="116"/>
      <c r="G49" s="150">
        <f>[3]FORMULA!$F$816</f>
        <v>89.726400000000012</v>
      </c>
      <c r="H49" s="120" t="s">
        <v>131</v>
      </c>
      <c r="I49" s="121" t="s">
        <v>100</v>
      </c>
      <c r="J49" s="122">
        <f>'[5]REKAP HSP'!$G$80</f>
        <v>18564.3</v>
      </c>
      <c r="K49" s="121" t="s">
        <v>100</v>
      </c>
      <c r="L49" s="123">
        <f t="shared" si="7"/>
        <v>1665707.8075200003</v>
      </c>
    </row>
    <row r="50" spans="1:12" s="101" customFormat="1" ht="15" customHeight="1" x14ac:dyDescent="0.25">
      <c r="A50" s="157"/>
      <c r="B50" s="127"/>
      <c r="C50" s="156" t="s">
        <v>132</v>
      </c>
      <c r="D50" s="116"/>
      <c r="E50" s="116"/>
      <c r="F50" s="116"/>
      <c r="G50" s="150">
        <f>[3]FORMULA!$E$808</f>
        <v>9</v>
      </c>
      <c r="H50" s="120" t="s">
        <v>133</v>
      </c>
      <c r="I50" s="121" t="s">
        <v>100</v>
      </c>
      <c r="J50" s="122">
        <f>'[5]REKAP HSP'!$G$85</f>
        <v>205873</v>
      </c>
      <c r="K50" s="121" t="s">
        <v>100</v>
      </c>
      <c r="L50" s="123">
        <f>G50*J50</f>
        <v>1852857</v>
      </c>
    </row>
    <row r="51" spans="1:12" s="101" customFormat="1" ht="15" customHeight="1" x14ac:dyDescent="0.25">
      <c r="A51" s="157"/>
      <c r="B51" s="127">
        <v>8</v>
      </c>
      <c r="C51" s="117" t="s">
        <v>138</v>
      </c>
      <c r="D51" s="116"/>
      <c r="E51" s="116"/>
      <c r="F51" s="116"/>
      <c r="G51" s="150"/>
      <c r="H51" s="120"/>
      <c r="I51" s="121"/>
      <c r="J51" s="122"/>
      <c r="K51" s="121"/>
      <c r="L51" s="123"/>
    </row>
    <row r="52" spans="1:12" s="101" customFormat="1" ht="15" customHeight="1" x14ac:dyDescent="0.25">
      <c r="A52" s="157"/>
      <c r="B52" s="127"/>
      <c r="C52" s="116" t="s">
        <v>129</v>
      </c>
      <c r="D52" s="116"/>
      <c r="E52" s="116"/>
      <c r="F52" s="116"/>
      <c r="G52" s="150">
        <f>[3]FORMULA!$E$641</f>
        <v>7.56243</v>
      </c>
      <c r="H52" s="120" t="s">
        <v>120</v>
      </c>
      <c r="I52" s="121" t="s">
        <v>100</v>
      </c>
      <c r="J52" s="122">
        <f>'[5]REKAP HSP'!$G$74</f>
        <v>1418747</v>
      </c>
      <c r="K52" s="121" t="s">
        <v>100</v>
      </c>
      <c r="L52" s="123">
        <f t="shared" ref="L52:L53" si="8">G52*J52</f>
        <v>10729174.87521</v>
      </c>
    </row>
    <row r="53" spans="1:12" s="101" customFormat="1" ht="15" customHeight="1" x14ac:dyDescent="0.25">
      <c r="A53" s="157"/>
      <c r="B53" s="127"/>
      <c r="C53" s="156" t="s">
        <v>130</v>
      </c>
      <c r="D53" s="116"/>
      <c r="E53" s="116"/>
      <c r="F53" s="116"/>
      <c r="G53" s="150">
        <f>[3]FORMULA!$H$636</f>
        <v>1483.7235000000001</v>
      </c>
      <c r="H53" s="120" t="s">
        <v>131</v>
      </c>
      <c r="I53" s="121" t="s">
        <v>100</v>
      </c>
      <c r="J53" s="122">
        <f>'[5]REKAP HSP'!$G$80</f>
        <v>18564.3</v>
      </c>
      <c r="K53" s="121" t="s">
        <v>100</v>
      </c>
      <c r="L53" s="123">
        <f t="shared" si="8"/>
        <v>27544288.171050001</v>
      </c>
    </row>
    <row r="54" spans="1:12" s="101" customFormat="1" ht="15" customHeight="1" x14ac:dyDescent="0.25">
      <c r="A54" s="157"/>
      <c r="B54" s="127"/>
      <c r="C54" s="156" t="s">
        <v>139</v>
      </c>
      <c r="D54" s="116"/>
      <c r="E54" s="116"/>
      <c r="F54" s="116"/>
      <c r="G54" s="150">
        <f>[3]FORMULA!$D$638</f>
        <v>40.878</v>
      </c>
      <c r="H54" s="120" t="s">
        <v>133</v>
      </c>
      <c r="I54" s="121" t="s">
        <v>100</v>
      </c>
      <c r="J54" s="122">
        <f>'[5]REKAP HSP'!$G$86</f>
        <v>217373</v>
      </c>
      <c r="K54" s="121" t="s">
        <v>100</v>
      </c>
      <c r="L54" s="123">
        <f>G54*J54</f>
        <v>8885773.4940000009</v>
      </c>
    </row>
    <row r="55" spans="1:12" s="101" customFormat="1" ht="15" customHeight="1" x14ac:dyDescent="0.25">
      <c r="A55" s="157"/>
      <c r="B55" s="127">
        <v>9</v>
      </c>
      <c r="C55" s="117" t="s">
        <v>140</v>
      </c>
      <c r="D55" s="116"/>
      <c r="E55" s="116"/>
      <c r="F55" s="116"/>
      <c r="G55" s="150"/>
      <c r="H55" s="120"/>
      <c r="I55" s="121"/>
      <c r="J55" s="122"/>
      <c r="K55" s="121"/>
      <c r="L55" s="123"/>
    </row>
    <row r="56" spans="1:12" s="101" customFormat="1" ht="15" customHeight="1" x14ac:dyDescent="0.25">
      <c r="A56" s="157"/>
      <c r="B56" s="127"/>
      <c r="C56" s="116" t="s">
        <v>129</v>
      </c>
      <c r="D56" s="116"/>
      <c r="E56" s="116"/>
      <c r="F56" s="116"/>
      <c r="G56" s="150">
        <f>[3]FORMULA!$E$656</f>
        <v>2.412585</v>
      </c>
      <c r="H56" s="120" t="s">
        <v>120</v>
      </c>
      <c r="I56" s="121" t="s">
        <v>100</v>
      </c>
      <c r="J56" s="122">
        <f>'[5]REKAP HSP'!$G$74</f>
        <v>1418747</v>
      </c>
      <c r="K56" s="121" t="s">
        <v>100</v>
      </c>
      <c r="L56" s="123">
        <f t="shared" ref="L56:L57" si="9">G56*J56</f>
        <v>3422847.7309949999</v>
      </c>
    </row>
    <row r="57" spans="1:12" s="101" customFormat="1" ht="15" customHeight="1" x14ac:dyDescent="0.25">
      <c r="A57" s="157"/>
      <c r="B57" s="127"/>
      <c r="C57" s="156" t="s">
        <v>130</v>
      </c>
      <c r="D57" s="116"/>
      <c r="E57" s="116"/>
      <c r="F57" s="116"/>
      <c r="G57" s="150">
        <f>[3]FORMULA!$H$651</f>
        <v>158.95356609999999</v>
      </c>
      <c r="H57" s="120" t="s">
        <v>131</v>
      </c>
      <c r="I57" s="121" t="s">
        <v>100</v>
      </c>
      <c r="J57" s="122">
        <f>'[5]REKAP HSP'!$G$80</f>
        <v>18564.3</v>
      </c>
      <c r="K57" s="121" t="s">
        <v>100</v>
      </c>
      <c r="L57" s="123">
        <f t="shared" si="9"/>
        <v>2950861.6871502297</v>
      </c>
    </row>
    <row r="58" spans="1:12" s="101" customFormat="1" ht="15" customHeight="1" x14ac:dyDescent="0.25">
      <c r="A58" s="157"/>
      <c r="B58" s="127"/>
      <c r="C58" s="156" t="s">
        <v>139</v>
      </c>
      <c r="D58" s="116"/>
      <c r="E58" s="116"/>
      <c r="F58" s="116"/>
      <c r="G58" s="150">
        <f>[3]FORMULA!$D$653</f>
        <v>20.978999999999999</v>
      </c>
      <c r="H58" s="120" t="s">
        <v>133</v>
      </c>
      <c r="I58" s="121" t="s">
        <v>100</v>
      </c>
      <c r="J58" s="122">
        <f>'[5]REKAP HSP'!$G$86</f>
        <v>217373</v>
      </c>
      <c r="K58" s="121" t="s">
        <v>100</v>
      </c>
      <c r="L58" s="123">
        <f>G58*J58</f>
        <v>4560268.1669999994</v>
      </c>
    </row>
    <row r="59" spans="1:12" s="101" customFormat="1" ht="15" customHeight="1" x14ac:dyDescent="0.25">
      <c r="A59" s="157"/>
      <c r="B59" s="127">
        <v>10</v>
      </c>
      <c r="C59" s="117" t="s">
        <v>141</v>
      </c>
      <c r="D59" s="116"/>
      <c r="E59" s="116"/>
      <c r="F59" s="116"/>
      <c r="G59" s="150"/>
      <c r="H59" s="120"/>
      <c r="I59" s="121"/>
      <c r="J59" s="122"/>
      <c r="K59" s="121"/>
      <c r="L59" s="123"/>
    </row>
    <row r="60" spans="1:12" s="101" customFormat="1" ht="15" customHeight="1" x14ac:dyDescent="0.25">
      <c r="A60" s="157"/>
      <c r="B60" s="127"/>
      <c r="C60" s="116" t="s">
        <v>129</v>
      </c>
      <c r="D60" s="116"/>
      <c r="E60" s="116"/>
      <c r="F60" s="116"/>
      <c r="G60" s="150">
        <f>[3]FORMULA!$E$672</f>
        <v>3.8428199999999997</v>
      </c>
      <c r="H60" s="120" t="s">
        <v>120</v>
      </c>
      <c r="I60" s="121" t="s">
        <v>100</v>
      </c>
      <c r="J60" s="122">
        <f>'[5]REKAP HSP'!$G$74</f>
        <v>1418747</v>
      </c>
      <c r="K60" s="121" t="s">
        <v>100</v>
      </c>
      <c r="L60" s="123">
        <f t="shared" ref="L60:L61" si="10">G60*J60</f>
        <v>5451989.3465399994</v>
      </c>
    </row>
    <row r="61" spans="1:12" s="101" customFormat="1" ht="15" customHeight="1" x14ac:dyDescent="0.25">
      <c r="A61" s="157"/>
      <c r="B61" s="127"/>
      <c r="C61" s="156" t="s">
        <v>130</v>
      </c>
      <c r="D61" s="116"/>
      <c r="E61" s="116"/>
      <c r="F61" s="116"/>
      <c r="G61" s="150">
        <f>[3]FORMULA!$H$665</f>
        <v>733.05960000000005</v>
      </c>
      <c r="H61" s="120" t="s">
        <v>131</v>
      </c>
      <c r="I61" s="121" t="s">
        <v>100</v>
      </c>
      <c r="J61" s="122">
        <f>'[5]REKAP HSP'!$G$80</f>
        <v>18564.3</v>
      </c>
      <c r="K61" s="121" t="s">
        <v>100</v>
      </c>
      <c r="L61" s="123">
        <f t="shared" si="10"/>
        <v>13608738.332280001</v>
      </c>
    </row>
    <row r="62" spans="1:12" s="101" customFormat="1" ht="15" customHeight="1" x14ac:dyDescent="0.25">
      <c r="A62" s="157"/>
      <c r="B62" s="127"/>
      <c r="C62" s="156" t="s">
        <v>139</v>
      </c>
      <c r="D62" s="116"/>
      <c r="E62" s="116"/>
      <c r="F62" s="116"/>
      <c r="G62" s="150">
        <f>[3]FORMULA!$D$669</f>
        <v>20.771999999999998</v>
      </c>
      <c r="H62" s="120" t="s">
        <v>133</v>
      </c>
      <c r="I62" s="121" t="s">
        <v>100</v>
      </c>
      <c r="J62" s="122">
        <f>$J$54</f>
        <v>217373</v>
      </c>
      <c r="K62" s="121" t="s">
        <v>100</v>
      </c>
      <c r="L62" s="123">
        <f>G62*J62</f>
        <v>4515271.9559999993</v>
      </c>
    </row>
    <row r="63" spans="1:12" s="101" customFormat="1" ht="15" customHeight="1" x14ac:dyDescent="0.25">
      <c r="A63" s="157"/>
      <c r="B63" s="127">
        <v>11</v>
      </c>
      <c r="C63" s="117" t="s">
        <v>142</v>
      </c>
      <c r="D63" s="116"/>
      <c r="E63" s="116"/>
      <c r="F63" s="116"/>
      <c r="G63" s="150"/>
      <c r="H63" s="120"/>
      <c r="I63" s="121"/>
      <c r="J63" s="122"/>
      <c r="K63" s="121"/>
      <c r="L63" s="123"/>
    </row>
    <row r="64" spans="1:12" s="101" customFormat="1" ht="15" customHeight="1" x14ac:dyDescent="0.25">
      <c r="A64" s="157"/>
      <c r="B64" s="127"/>
      <c r="C64" s="116" t="s">
        <v>129</v>
      </c>
      <c r="D64" s="116"/>
      <c r="E64" s="116"/>
      <c r="F64" s="116"/>
      <c r="G64" s="150">
        <f>[3]FORMULA!$E$688</f>
        <v>238.87799999999999</v>
      </c>
      <c r="H64" s="120" t="s">
        <v>120</v>
      </c>
      <c r="I64" s="121" t="s">
        <v>100</v>
      </c>
      <c r="J64" s="122">
        <f>'[5]REKAP HSP'!$G$74</f>
        <v>1418747</v>
      </c>
      <c r="K64" s="121" t="s">
        <v>100</v>
      </c>
      <c r="L64" s="123">
        <f t="shared" ref="L64:L65" si="11">G64*J64</f>
        <v>338907445.866</v>
      </c>
    </row>
    <row r="65" spans="1:12" s="101" customFormat="1" ht="15" customHeight="1" x14ac:dyDescent="0.25">
      <c r="A65" s="157"/>
      <c r="B65" s="127"/>
      <c r="C65" s="156" t="s">
        <v>130</v>
      </c>
      <c r="D65" s="116"/>
      <c r="E65" s="116"/>
      <c r="F65" s="116"/>
      <c r="G65" s="150">
        <f>[3]FORMULA!$H$681</f>
        <v>480.60630800000001</v>
      </c>
      <c r="H65" s="120" t="s">
        <v>131</v>
      </c>
      <c r="I65" s="121" t="s">
        <v>100</v>
      </c>
      <c r="J65" s="122">
        <f>'[5]REKAP HSP'!$G$80</f>
        <v>18564.3</v>
      </c>
      <c r="K65" s="121" t="s">
        <v>100</v>
      </c>
      <c r="L65" s="123">
        <f t="shared" si="11"/>
        <v>8922119.6836044006</v>
      </c>
    </row>
    <row r="66" spans="1:12" s="101" customFormat="1" ht="15" customHeight="1" x14ac:dyDescent="0.25">
      <c r="A66" s="157"/>
      <c r="B66" s="127"/>
      <c r="C66" s="156" t="s">
        <v>139</v>
      </c>
      <c r="D66" s="116"/>
      <c r="E66" s="116"/>
      <c r="F66" s="116"/>
      <c r="G66" s="150">
        <f>[3]FORMULA!$D$685</f>
        <v>20.771999999999998</v>
      </c>
      <c r="H66" s="120" t="s">
        <v>133</v>
      </c>
      <c r="I66" s="121" t="s">
        <v>100</v>
      </c>
      <c r="J66" s="122">
        <f>$J$54</f>
        <v>217373</v>
      </c>
      <c r="K66" s="121" t="s">
        <v>100</v>
      </c>
      <c r="L66" s="123">
        <f>G66*J66</f>
        <v>4515271.9559999993</v>
      </c>
    </row>
    <row r="67" spans="1:12" s="101" customFormat="1" ht="15" customHeight="1" x14ac:dyDescent="0.25">
      <c r="A67" s="157"/>
      <c r="B67" s="127">
        <v>12</v>
      </c>
      <c r="C67" s="117" t="s">
        <v>143</v>
      </c>
      <c r="D67" s="116"/>
      <c r="E67" s="116"/>
      <c r="F67" s="116"/>
      <c r="G67" s="150"/>
      <c r="H67" s="120"/>
      <c r="I67" s="121"/>
      <c r="J67" s="122"/>
      <c r="K67" s="121"/>
      <c r="L67" s="123"/>
    </row>
    <row r="68" spans="1:12" s="101" customFormat="1" ht="15" customHeight="1" x14ac:dyDescent="0.25">
      <c r="A68" s="157"/>
      <c r="B68" s="127"/>
      <c r="C68" s="116" t="s">
        <v>129</v>
      </c>
      <c r="D68" s="116"/>
      <c r="E68" s="116"/>
      <c r="F68" s="116"/>
      <c r="G68" s="150">
        <f>[3]FORMULA!$E$702</f>
        <v>0.78142500000000004</v>
      </c>
      <c r="H68" s="120" t="s">
        <v>120</v>
      </c>
      <c r="I68" s="121" t="s">
        <v>100</v>
      </c>
      <c r="J68" s="122">
        <f>'[5]REKAP HSP'!$G$74</f>
        <v>1418747</v>
      </c>
      <c r="K68" s="121" t="s">
        <v>100</v>
      </c>
      <c r="L68" s="123">
        <f t="shared" ref="L68:L69" si="12">G68*J68</f>
        <v>1108644.374475</v>
      </c>
    </row>
    <row r="69" spans="1:12" s="101" customFormat="1" ht="15" customHeight="1" x14ac:dyDescent="0.25">
      <c r="A69" s="157"/>
      <c r="B69" s="127"/>
      <c r="C69" s="156" t="s">
        <v>130</v>
      </c>
      <c r="D69" s="116"/>
      <c r="E69" s="116"/>
      <c r="F69" s="116"/>
      <c r="G69" s="150">
        <f>[3]FORMULA!$H$697</f>
        <v>76.781342050000006</v>
      </c>
      <c r="H69" s="120" t="s">
        <v>131</v>
      </c>
      <c r="I69" s="121" t="s">
        <v>100</v>
      </c>
      <c r="J69" s="122">
        <f>'[5]REKAP HSP'!$G$80</f>
        <v>18564.3</v>
      </c>
      <c r="K69" s="121" t="s">
        <v>100</v>
      </c>
      <c r="L69" s="123">
        <f t="shared" si="12"/>
        <v>1425391.868218815</v>
      </c>
    </row>
    <row r="70" spans="1:12" s="101" customFormat="1" ht="15" customHeight="1" x14ac:dyDescent="0.25">
      <c r="A70" s="157"/>
      <c r="B70" s="127"/>
      <c r="C70" s="156" t="s">
        <v>139</v>
      </c>
      <c r="D70" s="116"/>
      <c r="E70" s="116"/>
      <c r="F70" s="116"/>
      <c r="G70" s="150">
        <f>[3]FORMULA!$D$699</f>
        <v>6.7949999999999999</v>
      </c>
      <c r="H70" s="120" t="s">
        <v>133</v>
      </c>
      <c r="I70" s="121" t="s">
        <v>100</v>
      </c>
      <c r="J70" s="122">
        <f>$J$54</f>
        <v>217373</v>
      </c>
      <c r="K70" s="121" t="s">
        <v>100</v>
      </c>
      <c r="L70" s="123">
        <f>G70*J70</f>
        <v>1477049.5349999999</v>
      </c>
    </row>
    <row r="71" spans="1:12" s="101" customFormat="1" ht="15" customHeight="1" x14ac:dyDescent="0.25">
      <c r="A71" s="157"/>
      <c r="B71" s="158">
        <v>13</v>
      </c>
      <c r="C71" s="117" t="s">
        <v>144</v>
      </c>
      <c r="D71" s="116"/>
      <c r="E71" s="124"/>
      <c r="F71" s="124"/>
      <c r="G71" s="159"/>
      <c r="H71" s="160"/>
      <c r="I71" s="161"/>
      <c r="J71" s="162"/>
      <c r="K71" s="161"/>
      <c r="L71" s="163"/>
    </row>
    <row r="72" spans="1:12" s="101" customFormat="1" ht="15" customHeight="1" x14ac:dyDescent="0.25">
      <c r="A72" s="157"/>
      <c r="B72" s="127"/>
      <c r="C72" s="116" t="s">
        <v>129</v>
      </c>
      <c r="D72" s="116"/>
      <c r="E72" s="116"/>
      <c r="F72" s="116"/>
      <c r="G72" s="150">
        <f>[3]FORMULA!$F$746</f>
        <v>7.2135360000000004</v>
      </c>
      <c r="H72" s="120" t="s">
        <v>120</v>
      </c>
      <c r="I72" s="121" t="s">
        <v>100</v>
      </c>
      <c r="J72" s="122">
        <f>'[5]REKAP HSP'!$G$74</f>
        <v>1418747</v>
      </c>
      <c r="K72" s="121" t="s">
        <v>100</v>
      </c>
      <c r="L72" s="123">
        <f t="shared" ref="L72:L73" si="13">G72*J72</f>
        <v>10234182.559392001</v>
      </c>
    </row>
    <row r="73" spans="1:12" s="101" customFormat="1" ht="15" customHeight="1" x14ac:dyDescent="0.25">
      <c r="A73" s="157"/>
      <c r="B73" s="127"/>
      <c r="C73" s="156" t="s">
        <v>130</v>
      </c>
      <c r="D73" s="116"/>
      <c r="E73" s="116"/>
      <c r="F73" s="116"/>
      <c r="G73" s="150">
        <f>[3]FORMULA!$H$714</f>
        <v>462.31200000000001</v>
      </c>
      <c r="H73" s="120" t="s">
        <v>131</v>
      </c>
      <c r="I73" s="121" t="s">
        <v>100</v>
      </c>
      <c r="J73" s="122">
        <f>'[5]REKAP HSP'!$G$80</f>
        <v>18564.3</v>
      </c>
      <c r="K73" s="121" t="s">
        <v>100</v>
      </c>
      <c r="L73" s="123">
        <f t="shared" si="13"/>
        <v>8582498.6615999993</v>
      </c>
    </row>
    <row r="74" spans="1:12" s="101" customFormat="1" ht="15" customHeight="1" x14ac:dyDescent="0.25">
      <c r="A74" s="157"/>
      <c r="B74" s="127"/>
      <c r="C74" s="156" t="s">
        <v>145</v>
      </c>
      <c r="D74" s="116"/>
      <c r="E74" s="116"/>
      <c r="F74" s="116"/>
      <c r="G74" s="150">
        <f>[3]FORMULA!$F$748</f>
        <v>29.145600000000002</v>
      </c>
      <c r="H74" s="120" t="s">
        <v>146</v>
      </c>
      <c r="I74" s="121" t="s">
        <v>100</v>
      </c>
      <c r="J74" s="122">
        <f>'[5]REKAP HSP'!$G$87</f>
        <v>330080</v>
      </c>
      <c r="K74" s="121" t="s">
        <v>100</v>
      </c>
      <c r="L74" s="123">
        <f>G74*J74</f>
        <v>9620379.648</v>
      </c>
    </row>
    <row r="75" spans="1:12" s="101" customFormat="1" ht="15" customHeight="1" x14ac:dyDescent="0.25">
      <c r="A75" s="157"/>
      <c r="B75" s="158">
        <v>14</v>
      </c>
      <c r="C75" s="117" t="s">
        <v>147</v>
      </c>
      <c r="D75" s="116"/>
      <c r="E75" s="124"/>
      <c r="F75" s="124"/>
      <c r="G75" s="159"/>
      <c r="H75" s="160"/>
      <c r="I75" s="161"/>
      <c r="J75" s="162"/>
      <c r="K75" s="161"/>
      <c r="L75" s="163"/>
    </row>
    <row r="76" spans="1:12" s="101" customFormat="1" ht="15" customHeight="1" x14ac:dyDescent="0.25">
      <c r="A76" s="157"/>
      <c r="B76" s="127"/>
      <c r="C76" s="116" t="s">
        <v>129</v>
      </c>
      <c r="D76" s="116"/>
      <c r="E76" s="116"/>
      <c r="F76" s="116"/>
      <c r="G76" s="150">
        <f>[3]FORMULA!$F$751</f>
        <v>3.3901880000000002</v>
      </c>
      <c r="H76" s="120" t="s">
        <v>120</v>
      </c>
      <c r="I76" s="121" t="s">
        <v>100</v>
      </c>
      <c r="J76" s="122">
        <f t="shared" ref="J76:J77" si="14">J36</f>
        <v>1418747</v>
      </c>
      <c r="K76" s="121" t="s">
        <v>100</v>
      </c>
      <c r="L76" s="123">
        <f t="shared" ref="L76:L77" si="15">G76*J76</f>
        <v>4809819.0544360001</v>
      </c>
    </row>
    <row r="77" spans="1:12" s="101" customFormat="1" ht="15" customHeight="1" x14ac:dyDescent="0.25">
      <c r="A77" s="157"/>
      <c r="B77" s="127"/>
      <c r="C77" s="156" t="s">
        <v>130</v>
      </c>
      <c r="D77" s="116"/>
      <c r="E77" s="116"/>
      <c r="F77" s="116"/>
      <c r="G77" s="150">
        <f>[3]FORMULA!$H$726</f>
        <v>214.232</v>
      </c>
      <c r="H77" s="120" t="s">
        <v>131</v>
      </c>
      <c r="I77" s="121" t="s">
        <v>100</v>
      </c>
      <c r="J77" s="122">
        <f t="shared" si="14"/>
        <v>18564.3</v>
      </c>
      <c r="K77" s="121" t="s">
        <v>100</v>
      </c>
      <c r="L77" s="123">
        <f t="shared" si="15"/>
        <v>3977067.1176</v>
      </c>
    </row>
    <row r="78" spans="1:12" s="101" customFormat="1" ht="15" customHeight="1" x14ac:dyDescent="0.25">
      <c r="A78" s="157"/>
      <c r="B78" s="127"/>
      <c r="C78" s="156" t="s">
        <v>145</v>
      </c>
      <c r="D78" s="116"/>
      <c r="E78" s="116"/>
      <c r="F78" s="116"/>
      <c r="G78" s="150">
        <f>[3]FORMULA!$F$753</f>
        <v>15.236800000000001</v>
      </c>
      <c r="H78" s="120" t="s">
        <v>146</v>
      </c>
      <c r="I78" s="121" t="s">
        <v>100</v>
      </c>
      <c r="J78" s="122">
        <f>'[5]REKAP HSP'!$G$87</f>
        <v>330080</v>
      </c>
      <c r="K78" s="121" t="s">
        <v>100</v>
      </c>
      <c r="L78" s="123">
        <f>G78*J78</f>
        <v>5029362.9440000001</v>
      </c>
    </row>
    <row r="79" spans="1:12" s="101" customFormat="1" ht="15" customHeight="1" x14ac:dyDescent="0.25">
      <c r="A79" s="157"/>
      <c r="B79" s="158">
        <v>15</v>
      </c>
      <c r="C79" s="117" t="s">
        <v>148</v>
      </c>
      <c r="D79" s="116"/>
      <c r="E79" s="124"/>
      <c r="F79" s="124"/>
      <c r="G79" s="159"/>
      <c r="H79" s="160"/>
      <c r="I79" s="161"/>
      <c r="J79" s="162"/>
      <c r="K79" s="161"/>
      <c r="L79" s="163"/>
    </row>
    <row r="80" spans="1:12" s="101" customFormat="1" ht="15" customHeight="1" x14ac:dyDescent="0.25">
      <c r="A80" s="157"/>
      <c r="B80" s="127"/>
      <c r="C80" s="116" t="s">
        <v>129</v>
      </c>
      <c r="D80" s="116"/>
      <c r="E80" s="116"/>
      <c r="F80" s="116"/>
      <c r="G80" s="150">
        <f>[3]FORMULA!$F$756</f>
        <v>1.7120000000000002</v>
      </c>
      <c r="H80" s="120" t="s">
        <v>120</v>
      </c>
      <c r="I80" s="121" t="s">
        <v>100</v>
      </c>
      <c r="J80" s="122">
        <f t="shared" ref="J80:J81" si="16">J36</f>
        <v>1418747</v>
      </c>
      <c r="K80" s="121" t="s">
        <v>100</v>
      </c>
      <c r="L80" s="123">
        <f t="shared" ref="L80:L81" si="17">G80*J80</f>
        <v>2428894.8640000001</v>
      </c>
    </row>
    <row r="81" spans="1:15" s="101" customFormat="1" ht="15" customHeight="1" x14ac:dyDescent="0.25">
      <c r="A81" s="157"/>
      <c r="B81" s="127"/>
      <c r="C81" s="156" t="s">
        <v>130</v>
      </c>
      <c r="D81" s="116"/>
      <c r="E81" s="116"/>
      <c r="F81" s="116"/>
      <c r="G81" s="150">
        <f>[3]FORMULA!$H$738</f>
        <v>119.05000000000001</v>
      </c>
      <c r="H81" s="120" t="s">
        <v>131</v>
      </c>
      <c r="I81" s="121" t="s">
        <v>100</v>
      </c>
      <c r="J81" s="122">
        <f t="shared" si="16"/>
        <v>18564.3</v>
      </c>
      <c r="K81" s="121" t="s">
        <v>100</v>
      </c>
      <c r="L81" s="123">
        <f t="shared" si="17"/>
        <v>2210079.915</v>
      </c>
    </row>
    <row r="82" spans="1:15" s="101" customFormat="1" ht="15" customHeight="1" x14ac:dyDescent="0.25">
      <c r="A82" s="157"/>
      <c r="B82" s="127"/>
      <c r="C82" s="156" t="s">
        <v>145</v>
      </c>
      <c r="D82" s="116"/>
      <c r="E82" s="116"/>
      <c r="F82" s="116"/>
      <c r="G82" s="150">
        <f>[3]FORMULA!$F$758</f>
        <v>7.7039999999999997</v>
      </c>
      <c r="H82" s="120" t="s">
        <v>146</v>
      </c>
      <c r="I82" s="121" t="s">
        <v>100</v>
      </c>
      <c r="J82" s="122">
        <f>'[5]REKAP HSP'!$G$87</f>
        <v>330080</v>
      </c>
      <c r="K82" s="121" t="s">
        <v>100</v>
      </c>
      <c r="L82" s="123">
        <f>G82*J82</f>
        <v>2542936.3199999998</v>
      </c>
    </row>
    <row r="83" spans="1:15" s="101" customFormat="1" ht="15" customHeight="1" x14ac:dyDescent="0.25">
      <c r="A83" s="164"/>
      <c r="B83" s="158">
        <v>16</v>
      </c>
      <c r="C83" s="117" t="s">
        <v>149</v>
      </c>
      <c r="D83" s="116"/>
      <c r="E83" s="124"/>
      <c r="F83" s="124"/>
      <c r="G83" s="159"/>
      <c r="H83" s="160"/>
      <c r="I83" s="161"/>
      <c r="J83" s="162"/>
      <c r="K83" s="161"/>
      <c r="L83" s="163"/>
    </row>
    <row r="84" spans="1:15" s="101" customFormat="1" ht="15" customHeight="1" x14ac:dyDescent="0.25">
      <c r="A84" s="164"/>
      <c r="B84" s="127"/>
      <c r="C84" s="116" t="s">
        <v>129</v>
      </c>
      <c r="D84" s="116"/>
      <c r="E84" s="116"/>
      <c r="F84" s="116"/>
      <c r="G84" s="150">
        <f>[3]FORMULA!$F$800</f>
        <v>0.64799999999999991</v>
      </c>
      <c r="H84" s="120" t="s">
        <v>120</v>
      </c>
      <c r="I84" s="121" t="s">
        <v>100</v>
      </c>
      <c r="J84" s="122">
        <f t="shared" ref="J84:J85" si="18">J40</f>
        <v>1418747</v>
      </c>
      <c r="K84" s="121" t="s">
        <v>100</v>
      </c>
      <c r="L84" s="123">
        <f t="shared" ref="L84:L85" si="19">G84*J84</f>
        <v>919348.05599999987</v>
      </c>
    </row>
    <row r="85" spans="1:15" s="101" customFormat="1" ht="15" customHeight="1" x14ac:dyDescent="0.25">
      <c r="A85" s="157"/>
      <c r="B85" s="127"/>
      <c r="C85" s="156" t="s">
        <v>130</v>
      </c>
      <c r="D85" s="116"/>
      <c r="E85" s="116"/>
      <c r="F85" s="116"/>
      <c r="G85" s="150">
        <f>[3]FORMULA!$F$813</f>
        <v>95.299200000000013</v>
      </c>
      <c r="H85" s="120" t="s">
        <v>131</v>
      </c>
      <c r="I85" s="121" t="s">
        <v>100</v>
      </c>
      <c r="J85" s="122">
        <f t="shared" si="18"/>
        <v>18564.3</v>
      </c>
      <c r="K85" s="121" t="s">
        <v>100</v>
      </c>
      <c r="L85" s="123">
        <f t="shared" si="19"/>
        <v>1769162.9385600002</v>
      </c>
    </row>
    <row r="86" spans="1:15" s="101" customFormat="1" ht="15" customHeight="1" x14ac:dyDescent="0.25">
      <c r="A86" s="155"/>
      <c r="B86" s="127"/>
      <c r="C86" s="156" t="s">
        <v>145</v>
      </c>
      <c r="D86" s="116"/>
      <c r="E86" s="116"/>
      <c r="F86" s="116"/>
      <c r="G86" s="150">
        <f>[3]FORMULA!$F$802</f>
        <v>8.64</v>
      </c>
      <c r="H86" s="120" t="s">
        <v>146</v>
      </c>
      <c r="I86" s="121" t="s">
        <v>100</v>
      </c>
      <c r="J86" s="122">
        <f>'[5]REKAP HSP'!$G$87</f>
        <v>330080</v>
      </c>
      <c r="K86" s="121" t="s">
        <v>100</v>
      </c>
      <c r="L86" s="123">
        <f>G86*J86</f>
        <v>2851891.2000000002</v>
      </c>
    </row>
    <row r="87" spans="1:15" s="101" customFormat="1" ht="15" customHeight="1" x14ac:dyDescent="0.25">
      <c r="A87" s="155"/>
      <c r="B87" s="127">
        <v>17</v>
      </c>
      <c r="C87" s="117" t="s">
        <v>150</v>
      </c>
      <c r="D87" s="116"/>
      <c r="E87" s="116"/>
      <c r="F87" s="116"/>
      <c r="G87" s="150">
        <f>[3]FORMULA!$E$775</f>
        <v>0.71145999999999998</v>
      </c>
      <c r="H87" s="120" t="s">
        <v>120</v>
      </c>
      <c r="I87" s="121" t="s">
        <v>100</v>
      </c>
      <c r="J87" s="122">
        <f>'[5]REKAP HSP'!$G$100</f>
        <v>17043000</v>
      </c>
      <c r="K87" s="121" t="s">
        <v>100</v>
      </c>
      <c r="L87" s="123">
        <f t="shared" ref="L87:L91" si="20">G87*J87</f>
        <v>12125412.779999999</v>
      </c>
    </row>
    <row r="88" spans="1:15" s="101" customFormat="1" ht="15" customHeight="1" x14ac:dyDescent="0.25">
      <c r="A88" s="155"/>
      <c r="B88" s="127">
        <v>18</v>
      </c>
      <c r="C88" s="117" t="s">
        <v>151</v>
      </c>
      <c r="D88" s="116"/>
      <c r="E88" s="116"/>
      <c r="F88" s="116"/>
      <c r="G88" s="150">
        <f>[3]FORMULA!$F$798</f>
        <v>1615.4672000000003</v>
      </c>
      <c r="H88" s="120" t="s">
        <v>68</v>
      </c>
      <c r="I88" s="121" t="s">
        <v>100</v>
      </c>
      <c r="J88" s="122">
        <f>'[5]REKAP HSP'!$G$127</f>
        <v>38068</v>
      </c>
      <c r="K88" s="121" t="s">
        <v>100</v>
      </c>
      <c r="L88" s="123">
        <f t="shared" si="20"/>
        <v>61497605.369600013</v>
      </c>
    </row>
    <row r="89" spans="1:15" s="101" customFormat="1" ht="15" customHeight="1" x14ac:dyDescent="0.25">
      <c r="A89" s="155"/>
      <c r="B89" s="127">
        <v>19</v>
      </c>
      <c r="C89" s="117" t="s">
        <v>152</v>
      </c>
      <c r="D89" s="116"/>
      <c r="E89" s="116"/>
      <c r="F89" s="116"/>
      <c r="G89" s="150">
        <f>4*8</f>
        <v>32</v>
      </c>
      <c r="H89" s="120" t="s">
        <v>105</v>
      </c>
      <c r="I89" s="121" t="s">
        <v>100</v>
      </c>
      <c r="J89" s="122">
        <v>350000</v>
      </c>
      <c r="K89" s="121" t="s">
        <v>100</v>
      </c>
      <c r="L89" s="123">
        <f t="shared" si="20"/>
        <v>11200000</v>
      </c>
    </row>
    <row r="90" spans="1:15" s="101" customFormat="1" ht="15" customHeight="1" x14ac:dyDescent="0.25">
      <c r="A90" s="155"/>
      <c r="B90" s="127">
        <v>20</v>
      </c>
      <c r="C90" s="117" t="s">
        <v>153</v>
      </c>
      <c r="D90" s="116"/>
      <c r="E90" s="116"/>
      <c r="F90" s="116"/>
      <c r="G90" s="150">
        <f>(8*4)+20</f>
        <v>52</v>
      </c>
      <c r="H90" s="120" t="s">
        <v>105</v>
      </c>
      <c r="I90" s="121" t="s">
        <v>100</v>
      </c>
      <c r="J90" s="122">
        <v>300000</v>
      </c>
      <c r="K90" s="121" t="s">
        <v>100</v>
      </c>
      <c r="L90" s="123">
        <f t="shared" si="20"/>
        <v>15600000</v>
      </c>
    </row>
    <row r="91" spans="1:15" s="101" customFormat="1" ht="15" customHeight="1" x14ac:dyDescent="0.25">
      <c r="A91" s="155"/>
      <c r="B91" s="127">
        <v>21</v>
      </c>
      <c r="C91" s="117" t="s">
        <v>154</v>
      </c>
      <c r="D91" s="116"/>
      <c r="E91" s="116"/>
      <c r="F91" s="116"/>
      <c r="G91" s="150">
        <f>4*18</f>
        <v>72</v>
      </c>
      <c r="H91" s="120" t="s">
        <v>105</v>
      </c>
      <c r="I91" s="121" t="s">
        <v>100</v>
      </c>
      <c r="J91" s="122">
        <v>130000</v>
      </c>
      <c r="K91" s="121" t="s">
        <v>100</v>
      </c>
      <c r="L91" s="123">
        <f t="shared" si="20"/>
        <v>9360000</v>
      </c>
    </row>
    <row r="92" spans="1:15" s="101" customFormat="1" ht="12" customHeight="1" x14ac:dyDescent="0.25">
      <c r="A92" s="164"/>
      <c r="B92" s="165"/>
      <c r="C92" s="166"/>
      <c r="D92" s="167"/>
      <c r="E92" s="167"/>
      <c r="F92" s="167"/>
      <c r="G92" s="168"/>
      <c r="H92" s="169"/>
      <c r="I92" s="170"/>
      <c r="J92" s="171"/>
      <c r="K92" s="170"/>
      <c r="L92" s="172"/>
    </row>
    <row r="93" spans="1:15" s="101" customFormat="1" ht="18.75" customHeight="1" x14ac:dyDescent="0.2">
      <c r="A93" s="104" t="s">
        <v>155</v>
      </c>
      <c r="B93" s="105" t="s">
        <v>156</v>
      </c>
      <c r="C93" s="106"/>
      <c r="D93" s="106"/>
      <c r="E93" s="106"/>
      <c r="F93" s="106"/>
      <c r="G93" s="107"/>
      <c r="H93" s="131"/>
      <c r="I93" s="132"/>
      <c r="J93" s="110" t="s">
        <v>97</v>
      </c>
      <c r="K93" s="111" t="s">
        <v>74</v>
      </c>
      <c r="L93" s="112">
        <f>SUM(L94:L94)</f>
        <v>1000000</v>
      </c>
    </row>
    <row r="94" spans="1:15" s="101" customFormat="1" ht="18" customHeight="1" x14ac:dyDescent="0.25">
      <c r="A94" s="133"/>
      <c r="B94" s="134">
        <v>1</v>
      </c>
      <c r="C94" s="117" t="s">
        <v>157</v>
      </c>
      <c r="D94" s="117"/>
      <c r="E94" s="117"/>
      <c r="F94" s="118"/>
      <c r="G94" s="119">
        <v>1</v>
      </c>
      <c r="H94" s="120" t="s">
        <v>102</v>
      </c>
      <c r="I94" s="121" t="s">
        <v>100</v>
      </c>
      <c r="J94" s="122">
        <v>1000000</v>
      </c>
      <c r="K94" s="121" t="s">
        <v>100</v>
      </c>
      <c r="L94" s="123">
        <f>G94*J94</f>
        <v>1000000</v>
      </c>
    </row>
    <row r="95" spans="1:15" s="101" customFormat="1" ht="15" customHeight="1" thickBot="1" x14ac:dyDescent="0.3">
      <c r="A95" s="173"/>
      <c r="B95" s="174"/>
      <c r="C95" s="175"/>
      <c r="D95" s="175"/>
      <c r="E95" s="175"/>
      <c r="F95" s="176"/>
      <c r="G95" s="177"/>
      <c r="H95" s="178"/>
      <c r="I95" s="179"/>
      <c r="J95" s="180"/>
      <c r="K95" s="179"/>
      <c r="L95" s="181"/>
    </row>
    <row r="96" spans="1:15" s="101" customFormat="1" ht="18.75" customHeight="1" thickTop="1" x14ac:dyDescent="0.25">
      <c r="A96" s="289" t="s">
        <v>158</v>
      </c>
      <c r="B96" s="290"/>
      <c r="C96" s="290"/>
      <c r="D96" s="290"/>
      <c r="E96" s="290"/>
      <c r="F96" s="290"/>
      <c r="G96" s="182"/>
      <c r="H96" s="183"/>
      <c r="I96" s="184"/>
      <c r="J96" s="185" t="s">
        <v>100</v>
      </c>
      <c r="K96" s="186"/>
      <c r="L96" s="187">
        <f>L9+L19+L23+L28+L93</f>
        <v>747411614.72103143</v>
      </c>
      <c r="O96" s="101">
        <f>4000000*16</f>
        <v>64000000</v>
      </c>
    </row>
    <row r="97" spans="1:12" s="101" customFormat="1" ht="18.75" customHeight="1" x14ac:dyDescent="0.25">
      <c r="A97" s="291" t="s">
        <v>159</v>
      </c>
      <c r="B97" s="292"/>
      <c r="C97" s="292"/>
      <c r="D97" s="292"/>
      <c r="E97" s="292"/>
      <c r="F97" s="292"/>
      <c r="G97" s="188"/>
      <c r="H97" s="189"/>
      <c r="I97" s="190"/>
      <c r="J97" s="191" t="s">
        <v>100</v>
      </c>
      <c r="K97" s="192"/>
      <c r="L97" s="193">
        <f>ROUNDDOWN(L96,-4)</f>
        <v>747410000</v>
      </c>
    </row>
    <row r="98" spans="1:12" s="101" customFormat="1" ht="18.75" customHeight="1" x14ac:dyDescent="0.25">
      <c r="A98" s="307" t="s">
        <v>160</v>
      </c>
      <c r="B98" s="308"/>
      <c r="C98" s="308"/>
      <c r="D98" s="308"/>
      <c r="E98" s="308"/>
      <c r="F98" s="308"/>
      <c r="G98" s="194"/>
      <c r="H98" s="195"/>
      <c r="I98" s="196"/>
      <c r="J98" s="197" t="s">
        <v>100</v>
      </c>
      <c r="K98" s="198"/>
      <c r="L98" s="199">
        <f>11%*L97</f>
        <v>82215100</v>
      </c>
    </row>
    <row r="99" spans="1:12" s="101" customFormat="1" ht="18.75" customHeight="1" thickBot="1" x14ac:dyDescent="0.3">
      <c r="A99" s="309" t="s">
        <v>161</v>
      </c>
      <c r="B99" s="310"/>
      <c r="C99" s="310"/>
      <c r="D99" s="310"/>
      <c r="E99" s="310"/>
      <c r="F99" s="310"/>
      <c r="G99" s="200"/>
      <c r="H99" s="201"/>
      <c r="I99" s="202"/>
      <c r="J99" s="203" t="s">
        <v>100</v>
      </c>
      <c r="K99" s="204"/>
      <c r="L99" s="205">
        <f>L98+L97</f>
        <v>829625100</v>
      </c>
    </row>
    <row r="100" spans="1:12" ht="45" customHeight="1" thickTop="1" x14ac:dyDescent="0.25">
      <c r="A100" s="206"/>
      <c r="B100" s="207"/>
      <c r="C100" s="207"/>
      <c r="D100" s="207"/>
      <c r="E100" s="207"/>
      <c r="F100" s="206"/>
      <c r="G100" s="206"/>
      <c r="H100" s="208"/>
      <c r="I100" s="209"/>
      <c r="J100" s="207"/>
      <c r="K100" s="210"/>
      <c r="L100" s="211"/>
    </row>
    <row r="101" spans="1:12" ht="16.5" customHeight="1" x14ac:dyDescent="0.25">
      <c r="A101" s="206"/>
      <c r="B101" s="167"/>
      <c r="C101" s="167"/>
      <c r="D101" s="167"/>
      <c r="E101" s="167"/>
      <c r="F101" s="212"/>
      <c r="G101" s="212"/>
      <c r="H101" s="212" t="s">
        <v>162</v>
      </c>
      <c r="I101" s="212"/>
      <c r="J101" s="212"/>
      <c r="K101" s="212"/>
      <c r="L101" s="211"/>
    </row>
    <row r="102" spans="1:12" ht="15.75" x14ac:dyDescent="0.25">
      <c r="A102" s="206"/>
      <c r="B102" s="213"/>
      <c r="C102" s="214"/>
      <c r="D102" s="214"/>
      <c r="E102" s="214"/>
      <c r="F102" s="214"/>
      <c r="G102" s="214"/>
      <c r="H102" s="214" t="s">
        <v>163</v>
      </c>
      <c r="I102" s="214"/>
      <c r="J102" s="214"/>
      <c r="K102" s="214"/>
      <c r="L102" s="211"/>
    </row>
    <row r="103" spans="1:12" ht="15.75" x14ac:dyDescent="0.25">
      <c r="A103" s="206"/>
      <c r="B103" s="213"/>
      <c r="C103" s="214"/>
      <c r="D103" s="214"/>
      <c r="E103" s="214"/>
      <c r="F103" s="214"/>
      <c r="G103" s="214"/>
      <c r="H103" s="214" t="s">
        <v>164</v>
      </c>
      <c r="I103" s="214"/>
      <c r="J103" s="214"/>
      <c r="K103" s="214"/>
      <c r="L103" s="211"/>
    </row>
    <row r="104" spans="1:12" ht="15.75" x14ac:dyDescent="0.25">
      <c r="A104" s="206"/>
      <c r="B104" s="213"/>
      <c r="C104" s="214"/>
      <c r="D104" s="214"/>
      <c r="E104" s="214"/>
      <c r="F104" s="214"/>
      <c r="G104" s="214"/>
      <c r="H104" s="214"/>
      <c r="I104" s="214"/>
      <c r="J104" s="214"/>
      <c r="K104" s="214"/>
      <c r="L104" s="211"/>
    </row>
    <row r="105" spans="1:12" ht="15.75" x14ac:dyDescent="0.25">
      <c r="A105" s="206"/>
      <c r="B105" s="213"/>
      <c r="C105" s="214"/>
      <c r="D105" s="214"/>
      <c r="E105" s="214"/>
      <c r="F105" s="214"/>
      <c r="G105" s="214"/>
      <c r="H105" s="214"/>
      <c r="I105" s="214"/>
      <c r="J105" s="214"/>
      <c r="K105" s="214"/>
      <c r="L105" s="211"/>
    </row>
    <row r="106" spans="1:12" ht="13.5" customHeight="1" x14ac:dyDescent="0.25">
      <c r="A106" s="206"/>
      <c r="B106" s="213"/>
      <c r="C106" s="214"/>
      <c r="D106" s="214"/>
      <c r="E106" s="214"/>
      <c r="F106" s="214"/>
      <c r="G106" s="214"/>
      <c r="H106" s="214"/>
      <c r="I106" s="214"/>
      <c r="J106" s="214"/>
      <c r="K106" s="214"/>
      <c r="L106" s="211"/>
    </row>
    <row r="107" spans="1:12" ht="12.75" customHeight="1" x14ac:dyDescent="0.25">
      <c r="A107" s="206"/>
      <c r="B107" s="213"/>
      <c r="C107" s="214"/>
      <c r="D107" s="214"/>
      <c r="E107" s="214"/>
      <c r="F107" s="214"/>
      <c r="G107" s="214"/>
      <c r="H107" s="214"/>
      <c r="I107" s="214"/>
      <c r="J107" s="214"/>
      <c r="K107" s="214"/>
      <c r="L107" s="211"/>
    </row>
    <row r="108" spans="1:12" ht="15.75" x14ac:dyDescent="0.25">
      <c r="A108" s="206"/>
      <c r="B108" s="215"/>
      <c r="C108" s="216"/>
      <c r="D108" s="216"/>
      <c r="E108" s="216"/>
      <c r="F108" s="216"/>
      <c r="G108" s="216"/>
      <c r="H108" s="216" t="s">
        <v>165</v>
      </c>
      <c r="I108" s="216"/>
      <c r="J108" s="216"/>
      <c r="K108" s="216"/>
      <c r="L108" s="211"/>
    </row>
    <row r="109" spans="1:12" ht="15.75" x14ac:dyDescent="0.25">
      <c r="A109" s="206"/>
      <c r="B109" s="213"/>
      <c r="C109" s="214"/>
      <c r="D109" s="214"/>
      <c r="E109" s="214"/>
      <c r="F109" s="214"/>
      <c r="G109" s="214"/>
      <c r="H109" s="214" t="s">
        <v>166</v>
      </c>
      <c r="I109" s="214"/>
      <c r="J109" s="214"/>
      <c r="K109" s="214"/>
      <c r="L109" s="211"/>
    </row>
    <row r="110" spans="1:12" ht="15.75" x14ac:dyDescent="0.25">
      <c r="A110" s="206"/>
      <c r="B110" s="213"/>
      <c r="C110" s="167"/>
      <c r="D110" s="167"/>
      <c r="E110" s="167"/>
      <c r="F110" s="167"/>
      <c r="G110" s="167"/>
      <c r="H110" s="167"/>
      <c r="I110" s="167"/>
      <c r="J110" s="167"/>
      <c r="K110" s="167"/>
      <c r="L110" s="211"/>
    </row>
    <row r="111" spans="1:12" ht="15.75" x14ac:dyDescent="0.25">
      <c r="A111" s="206"/>
      <c r="B111" s="213"/>
      <c r="C111" s="167"/>
      <c r="D111" s="167"/>
      <c r="E111" s="167"/>
      <c r="F111" s="167"/>
      <c r="G111" s="167"/>
      <c r="H111" s="167"/>
      <c r="I111" s="167"/>
      <c r="J111" s="167"/>
      <c r="K111" s="167"/>
      <c r="L111" s="211"/>
    </row>
    <row r="112" spans="1:12" ht="15.75" x14ac:dyDescent="0.25">
      <c r="A112" s="206"/>
      <c r="B112" s="213"/>
      <c r="C112" s="167"/>
      <c r="D112" s="167"/>
      <c r="E112" s="167"/>
      <c r="F112" s="167"/>
      <c r="G112" s="167"/>
      <c r="H112" s="167"/>
      <c r="I112" s="167"/>
      <c r="J112" s="167"/>
      <c r="K112" s="167"/>
      <c r="L112" s="211"/>
    </row>
    <row r="113" spans="1:12" ht="15.75" x14ac:dyDescent="0.25">
      <c r="A113" s="206"/>
      <c r="B113" s="213"/>
      <c r="C113" s="167"/>
      <c r="D113" s="214"/>
      <c r="E113" s="214"/>
      <c r="F113" s="214"/>
      <c r="G113" s="167"/>
      <c r="H113" s="214"/>
      <c r="I113" s="167"/>
      <c r="J113" s="167"/>
      <c r="K113" s="167"/>
      <c r="L113" s="211"/>
    </row>
    <row r="114" spans="1:12" ht="15.75" x14ac:dyDescent="0.25">
      <c r="A114" s="206"/>
      <c r="B114" s="213"/>
      <c r="C114" s="167"/>
      <c r="D114" s="214"/>
      <c r="E114" s="210"/>
      <c r="F114" s="210"/>
      <c r="G114" s="214"/>
      <c r="H114" s="210"/>
      <c r="I114" s="167"/>
      <c r="J114" s="214"/>
      <c r="K114" s="214"/>
      <c r="L114" s="211"/>
    </row>
    <row r="115" spans="1:12" ht="15.75" x14ac:dyDescent="0.25">
      <c r="A115" s="206"/>
      <c r="B115" s="213"/>
      <c r="C115" s="167"/>
      <c r="D115" s="214"/>
      <c r="E115" s="210"/>
      <c r="F115" s="210"/>
      <c r="G115" s="214"/>
      <c r="H115" s="210"/>
      <c r="I115" s="167"/>
      <c r="J115" s="214"/>
      <c r="K115" s="214"/>
      <c r="L115" s="211"/>
    </row>
    <row r="116" spans="1:12" ht="15.75" x14ac:dyDescent="0.25">
      <c r="A116" s="206"/>
      <c r="B116" s="213"/>
      <c r="C116" s="167"/>
      <c r="D116" s="214"/>
      <c r="E116" s="210"/>
      <c r="F116" s="210"/>
      <c r="G116" s="214"/>
      <c r="H116" s="210"/>
      <c r="I116" s="214"/>
      <c r="J116" s="214"/>
      <c r="K116" s="214"/>
      <c r="L116" s="211"/>
    </row>
    <row r="117" spans="1:12" ht="12.75" customHeight="1" x14ac:dyDescent="0.25">
      <c r="A117" s="206"/>
      <c r="B117" s="213"/>
      <c r="C117" s="167"/>
      <c r="D117" s="214"/>
      <c r="E117" s="210"/>
      <c r="F117" s="210"/>
      <c r="G117" s="214"/>
      <c r="H117" s="210"/>
      <c r="I117" s="210"/>
      <c r="J117" s="214"/>
      <c r="K117" s="214"/>
      <c r="L117" s="211"/>
    </row>
    <row r="118" spans="1:12" ht="12.75" customHeight="1" x14ac:dyDescent="0.25">
      <c r="A118" s="206"/>
      <c r="B118" s="213"/>
      <c r="C118" s="167"/>
      <c r="D118" s="214"/>
      <c r="E118" s="210"/>
      <c r="F118" s="210"/>
      <c r="G118" s="214"/>
      <c r="H118" s="210"/>
      <c r="I118" s="210"/>
      <c r="J118" s="214"/>
      <c r="K118" s="214"/>
      <c r="L118" s="211"/>
    </row>
    <row r="119" spans="1:12" ht="12.75" customHeight="1" x14ac:dyDescent="0.25">
      <c r="A119" s="210"/>
      <c r="B119" s="210"/>
      <c r="C119" s="167"/>
      <c r="D119" s="216"/>
      <c r="E119" s="217"/>
      <c r="F119" s="217"/>
      <c r="G119" s="214"/>
      <c r="H119" s="217"/>
      <c r="I119" s="210"/>
      <c r="J119" s="214"/>
      <c r="K119" s="214"/>
      <c r="L119" s="211"/>
    </row>
    <row r="120" spans="1:12" ht="15.75" x14ac:dyDescent="0.25">
      <c r="A120" s="210"/>
      <c r="B120" s="210"/>
      <c r="C120" s="167"/>
      <c r="D120" s="214"/>
      <c r="E120" s="210"/>
      <c r="F120" s="210"/>
      <c r="G120" s="216"/>
      <c r="H120" s="210"/>
      <c r="I120" s="210"/>
      <c r="J120" s="216"/>
      <c r="K120" s="216"/>
      <c r="L120" s="211"/>
    </row>
    <row r="121" spans="1:12" ht="16.5" x14ac:dyDescent="0.3">
      <c r="A121" s="210"/>
      <c r="B121" s="210"/>
      <c r="C121" s="167"/>
      <c r="D121" s="214"/>
      <c r="E121" s="218"/>
      <c r="F121" s="218"/>
      <c r="G121" s="214"/>
      <c r="H121" s="210"/>
      <c r="I121" s="210"/>
      <c r="J121" s="214"/>
      <c r="K121" s="214"/>
      <c r="L121" s="211"/>
    </row>
    <row r="122" spans="1:12" ht="15.75" x14ac:dyDescent="0.25">
      <c r="A122" s="210"/>
      <c r="B122" s="210"/>
      <c r="C122" s="167"/>
      <c r="D122" s="216"/>
      <c r="E122" s="167"/>
      <c r="F122" s="167"/>
      <c r="G122" s="219"/>
      <c r="H122" s="210"/>
      <c r="I122" s="217"/>
      <c r="J122" s="220"/>
      <c r="K122" s="210"/>
      <c r="L122" s="211"/>
    </row>
    <row r="123" spans="1:12" ht="15.75" x14ac:dyDescent="0.25">
      <c r="D123" s="214"/>
      <c r="I123" s="210"/>
    </row>
    <row r="134" s="90" customFormat="1" x14ac:dyDescent="0.2"/>
    <row r="135" s="90" customFormat="1" x14ac:dyDescent="0.2"/>
    <row r="136" s="90" customFormat="1" x14ac:dyDescent="0.2"/>
    <row r="137" s="90" customFormat="1" x14ac:dyDescent="0.2"/>
    <row r="138" s="90" customFormat="1" x14ac:dyDescent="0.2"/>
  </sheetData>
  <mergeCells count="17">
    <mergeCell ref="A98:F98"/>
    <mergeCell ref="A99:F99"/>
    <mergeCell ref="B8:F8"/>
    <mergeCell ref="G8:H8"/>
    <mergeCell ref="I8:J8"/>
    <mergeCell ref="K8:L8"/>
    <mergeCell ref="A96:F96"/>
    <mergeCell ref="A97:F97"/>
    <mergeCell ref="A1:L1"/>
    <mergeCell ref="A6:A7"/>
    <mergeCell ref="B6:F7"/>
    <mergeCell ref="G6:H6"/>
    <mergeCell ref="I6:J6"/>
    <mergeCell ref="K6:L6"/>
    <mergeCell ref="G7:H7"/>
    <mergeCell ref="I7:J7"/>
    <mergeCell ref="K7:L7"/>
  </mergeCells>
  <pageMargins left="0.43307086614173229" right="0" top="0.86614173228346458" bottom="0.31496062992125984" header="0" footer="0.23622047244094491"/>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5"/>
  <sheetViews>
    <sheetView showGridLines="0" view="pageBreakPreview" topLeftCell="A4" zoomScaleNormal="42" zoomScaleSheetLayoutView="100" workbookViewId="0">
      <selection activeCell="W8" sqref="W8"/>
    </sheetView>
  </sheetViews>
  <sheetFormatPr defaultRowHeight="15" x14ac:dyDescent="0.25"/>
  <cols>
    <col min="2" max="2" width="4.140625" bestFit="1" customWidth="1"/>
    <col min="3" max="3" width="48.5703125" bestFit="1" customWidth="1"/>
    <col min="4" max="4" width="6.7109375" bestFit="1" customWidth="1"/>
    <col min="5" max="6" width="7.7109375" bestFit="1" customWidth="1"/>
    <col min="7" max="15" width="2" bestFit="1" customWidth="1"/>
    <col min="16" max="20" width="3" bestFit="1" customWidth="1"/>
  </cols>
  <sheetData>
    <row r="1" spans="1:21" x14ac:dyDescent="0.25">
      <c r="A1" s="1"/>
      <c r="B1" s="1"/>
      <c r="C1" s="1"/>
      <c r="D1" s="1"/>
      <c r="E1" s="1"/>
      <c r="F1" s="1"/>
      <c r="G1" s="1"/>
      <c r="H1" s="1"/>
      <c r="I1" s="1"/>
      <c r="J1" s="1"/>
      <c r="K1" s="1"/>
      <c r="L1" s="1"/>
      <c r="M1" s="1"/>
      <c r="N1" s="1"/>
      <c r="O1" s="1"/>
      <c r="P1" s="1"/>
      <c r="Q1" s="1"/>
      <c r="R1" s="1"/>
      <c r="S1" s="1"/>
      <c r="T1" s="1"/>
      <c r="U1" s="1"/>
    </row>
    <row r="2" spans="1:21" ht="15.75" thickBot="1" x14ac:dyDescent="0.3">
      <c r="A2" s="1"/>
      <c r="B2" s="1"/>
      <c r="C2" s="1"/>
      <c r="D2" s="1"/>
      <c r="E2" s="1"/>
      <c r="F2" s="1"/>
      <c r="G2" s="1"/>
      <c r="H2" s="1"/>
      <c r="I2" s="1"/>
      <c r="J2" s="1"/>
      <c r="K2" s="1"/>
      <c r="L2" s="1"/>
      <c r="M2" s="1"/>
      <c r="N2" s="1"/>
      <c r="O2" s="1"/>
      <c r="P2" s="1"/>
      <c r="Q2" s="1"/>
      <c r="R2" s="1"/>
      <c r="S2" s="1"/>
      <c r="T2" s="1"/>
      <c r="U2" s="1"/>
    </row>
    <row r="3" spans="1:21" ht="21" x14ac:dyDescent="0.35">
      <c r="A3" s="18"/>
      <c r="B3" s="316" t="s">
        <v>27</v>
      </c>
      <c r="C3" s="317"/>
      <c r="D3" s="317"/>
      <c r="E3" s="317"/>
      <c r="F3" s="317"/>
      <c r="G3" s="317"/>
      <c r="H3" s="317"/>
      <c r="I3" s="317"/>
      <c r="J3" s="317"/>
      <c r="K3" s="317"/>
      <c r="L3" s="317"/>
      <c r="M3" s="317"/>
      <c r="N3" s="317"/>
      <c r="O3" s="317"/>
      <c r="P3" s="317"/>
      <c r="Q3" s="317"/>
      <c r="R3" s="317"/>
      <c r="S3" s="317"/>
      <c r="T3" s="318"/>
      <c r="U3" s="19"/>
    </row>
    <row r="4" spans="1:21" ht="15.75" thickBot="1" x14ac:dyDescent="0.3">
      <c r="A4" s="20"/>
      <c r="B4" s="20"/>
      <c r="C4" s="1"/>
      <c r="D4" s="1"/>
      <c r="E4" s="1"/>
      <c r="F4" s="1"/>
      <c r="G4" s="1"/>
      <c r="H4" s="1"/>
      <c r="I4" s="1"/>
      <c r="J4" s="1"/>
      <c r="K4" s="1"/>
      <c r="L4" s="1"/>
      <c r="M4" s="1"/>
      <c r="N4" s="1"/>
      <c r="O4" s="1"/>
      <c r="P4" s="1"/>
      <c r="Q4" s="1"/>
      <c r="R4" s="1"/>
      <c r="S4" s="1"/>
      <c r="T4" s="21"/>
      <c r="U4" s="21"/>
    </row>
    <row r="5" spans="1:21" x14ac:dyDescent="0.25">
      <c r="A5" s="20"/>
      <c r="B5" s="319" t="s">
        <v>0</v>
      </c>
      <c r="C5" s="321" t="s">
        <v>17</v>
      </c>
      <c r="D5" s="323" t="s">
        <v>15</v>
      </c>
      <c r="E5" s="323" t="s">
        <v>11</v>
      </c>
      <c r="F5" s="325" t="s">
        <v>12</v>
      </c>
      <c r="G5" s="327" t="s">
        <v>10</v>
      </c>
      <c r="H5" s="328"/>
      <c r="I5" s="328"/>
      <c r="J5" s="328"/>
      <c r="K5" s="328"/>
      <c r="L5" s="328"/>
      <c r="M5" s="328"/>
      <c r="N5" s="328"/>
      <c r="O5" s="328"/>
      <c r="P5" s="328"/>
      <c r="Q5" s="328"/>
      <c r="R5" s="328"/>
      <c r="S5" s="328"/>
      <c r="T5" s="329"/>
      <c r="U5" s="21"/>
    </row>
    <row r="6" spans="1:21" ht="15.75" thickBot="1" x14ac:dyDescent="0.3">
      <c r="A6" s="20"/>
      <c r="B6" s="320"/>
      <c r="C6" s="322"/>
      <c r="D6" s="324"/>
      <c r="E6" s="324"/>
      <c r="F6" s="326"/>
      <c r="G6" s="34">
        <v>1</v>
      </c>
      <c r="H6" s="35">
        <v>2</v>
      </c>
      <c r="I6" s="35">
        <v>3</v>
      </c>
      <c r="J6" s="35">
        <v>4</v>
      </c>
      <c r="K6" s="35">
        <v>5</v>
      </c>
      <c r="L6" s="35">
        <v>6</v>
      </c>
      <c r="M6" s="35">
        <v>7</v>
      </c>
      <c r="N6" s="35">
        <v>8</v>
      </c>
      <c r="O6" s="35">
        <v>9</v>
      </c>
      <c r="P6" s="35">
        <v>10</v>
      </c>
      <c r="Q6" s="35">
        <v>11</v>
      </c>
      <c r="R6" s="35">
        <v>12</v>
      </c>
      <c r="S6" s="35">
        <v>13</v>
      </c>
      <c r="T6" s="36">
        <v>14</v>
      </c>
      <c r="U6" s="21"/>
    </row>
    <row r="7" spans="1:21" x14ac:dyDescent="0.25">
      <c r="A7" s="20"/>
      <c r="B7" s="13">
        <v>1</v>
      </c>
      <c r="C7" s="11" t="s">
        <v>23</v>
      </c>
      <c r="D7" s="4">
        <v>25</v>
      </c>
      <c r="E7" s="4">
        <v>1</v>
      </c>
      <c r="F7" s="15">
        <v>5</v>
      </c>
      <c r="G7" s="37"/>
      <c r="H7" s="38"/>
      <c r="I7" s="38"/>
      <c r="J7" s="38"/>
      <c r="K7" s="38"/>
      <c r="L7" s="39"/>
      <c r="M7" s="39"/>
      <c r="N7" s="39"/>
      <c r="O7" s="39"/>
      <c r="P7" s="39"/>
      <c r="Q7" s="39"/>
      <c r="R7" s="39"/>
      <c r="S7" s="39"/>
      <c r="T7" s="40"/>
      <c r="U7" s="21"/>
    </row>
    <row r="8" spans="1:21" x14ac:dyDescent="0.25">
      <c r="A8" s="20"/>
      <c r="B8" s="13"/>
      <c r="C8" s="11" t="s">
        <v>24</v>
      </c>
      <c r="D8" s="4"/>
      <c r="E8" s="4"/>
      <c r="F8" s="15"/>
      <c r="G8" s="5"/>
      <c r="H8" s="2"/>
      <c r="I8" s="2"/>
      <c r="J8" s="2"/>
      <c r="K8" s="2"/>
      <c r="L8" s="2"/>
      <c r="M8" s="2"/>
      <c r="N8" s="2"/>
      <c r="O8" s="2"/>
      <c r="P8" s="2"/>
      <c r="Q8" s="2"/>
      <c r="R8" s="2"/>
      <c r="S8" s="2"/>
      <c r="T8" s="6"/>
      <c r="U8" s="21"/>
    </row>
    <row r="9" spans="1:21" x14ac:dyDescent="0.25">
      <c r="A9" s="20"/>
      <c r="B9" s="13"/>
      <c r="C9" s="11" t="s">
        <v>25</v>
      </c>
      <c r="D9" s="4"/>
      <c r="E9" s="4"/>
      <c r="F9" s="15"/>
      <c r="G9" s="5"/>
      <c r="H9" s="2"/>
      <c r="I9" s="2"/>
      <c r="J9" s="2"/>
      <c r="K9" s="2"/>
      <c r="L9" s="2"/>
      <c r="M9" s="2"/>
      <c r="N9" s="2"/>
      <c r="O9" s="2"/>
      <c r="P9" s="2"/>
      <c r="Q9" s="2"/>
      <c r="R9" s="2"/>
      <c r="S9" s="2"/>
      <c r="T9" s="6"/>
      <c r="U9" s="21"/>
    </row>
    <row r="10" spans="1:21" x14ac:dyDescent="0.25">
      <c r="A10" s="20"/>
      <c r="B10" s="13"/>
      <c r="C10" s="11" t="s">
        <v>13</v>
      </c>
      <c r="D10" s="4"/>
      <c r="E10" s="4"/>
      <c r="F10" s="15"/>
      <c r="G10" s="5"/>
      <c r="H10" s="2"/>
      <c r="I10" s="2"/>
      <c r="J10" s="2"/>
      <c r="K10" s="2"/>
      <c r="L10" s="2"/>
      <c r="M10" s="2"/>
      <c r="N10" s="2"/>
      <c r="O10" s="2"/>
      <c r="P10" s="2"/>
      <c r="Q10" s="2"/>
      <c r="R10" s="2"/>
      <c r="S10" s="2"/>
      <c r="T10" s="6"/>
      <c r="U10" s="21"/>
    </row>
    <row r="11" spans="1:21" x14ac:dyDescent="0.25">
      <c r="A11" s="20"/>
      <c r="B11" s="13"/>
      <c r="C11" s="11" t="s">
        <v>14</v>
      </c>
      <c r="D11" s="4"/>
      <c r="E11" s="4"/>
      <c r="F11" s="15"/>
      <c r="G11" s="5"/>
      <c r="H11" s="2"/>
      <c r="I11" s="2"/>
      <c r="J11" s="2"/>
      <c r="K11" s="2"/>
      <c r="L11" s="2"/>
      <c r="M11" s="2"/>
      <c r="N11" s="2"/>
      <c r="O11" s="2"/>
      <c r="P11" s="2"/>
      <c r="Q11" s="2"/>
      <c r="R11" s="2"/>
      <c r="S11" s="2"/>
      <c r="T11" s="6"/>
      <c r="U11" s="21"/>
    </row>
    <row r="12" spans="1:21" x14ac:dyDescent="0.25">
      <c r="A12" s="20"/>
      <c r="B12" s="13">
        <v>4</v>
      </c>
      <c r="C12" s="11" t="s">
        <v>16</v>
      </c>
      <c r="D12" s="4">
        <v>10</v>
      </c>
      <c r="E12" s="4">
        <v>6</v>
      </c>
      <c r="F12" s="15">
        <v>7</v>
      </c>
      <c r="G12" s="5"/>
      <c r="H12" s="2"/>
      <c r="I12" s="2"/>
      <c r="J12" s="2"/>
      <c r="K12" s="2"/>
      <c r="L12" s="3"/>
      <c r="M12" s="3"/>
      <c r="N12" s="2"/>
      <c r="O12" s="2"/>
      <c r="P12" s="2"/>
      <c r="Q12" s="2"/>
      <c r="R12" s="2"/>
      <c r="S12" s="2"/>
      <c r="T12" s="6"/>
      <c r="U12" s="21"/>
    </row>
    <row r="13" spans="1:21" x14ac:dyDescent="0.25">
      <c r="A13" s="20"/>
      <c r="B13" s="13">
        <v>5</v>
      </c>
      <c r="C13" s="11" t="s">
        <v>32</v>
      </c>
      <c r="D13" s="4">
        <v>10</v>
      </c>
      <c r="E13" s="4">
        <v>8</v>
      </c>
      <c r="F13" s="15">
        <v>9</v>
      </c>
      <c r="G13" s="5"/>
      <c r="H13" s="2"/>
      <c r="I13" s="2"/>
      <c r="J13" s="2"/>
      <c r="K13" s="2"/>
      <c r="L13" s="2"/>
      <c r="M13" s="2"/>
      <c r="N13" s="3"/>
      <c r="O13" s="3"/>
      <c r="P13" s="2"/>
      <c r="Q13" s="2"/>
      <c r="R13" s="2"/>
      <c r="S13" s="2"/>
      <c r="T13" s="6"/>
      <c r="U13" s="21"/>
    </row>
    <row r="14" spans="1:21" x14ac:dyDescent="0.25">
      <c r="A14" s="20"/>
      <c r="B14" s="13">
        <v>6</v>
      </c>
      <c r="C14" s="11" t="s">
        <v>28</v>
      </c>
      <c r="D14" s="4">
        <v>5</v>
      </c>
      <c r="E14" s="4">
        <v>10</v>
      </c>
      <c r="F14" s="15">
        <v>10</v>
      </c>
      <c r="G14" s="5"/>
      <c r="H14" s="2"/>
      <c r="I14" s="2"/>
      <c r="J14" s="2"/>
      <c r="K14" s="2"/>
      <c r="L14" s="2"/>
      <c r="M14" s="2"/>
      <c r="N14" s="2"/>
      <c r="O14" s="2"/>
      <c r="P14" s="17"/>
      <c r="Q14" s="2"/>
      <c r="R14" s="2"/>
      <c r="S14" s="2"/>
      <c r="T14" s="6"/>
      <c r="U14" s="21"/>
    </row>
    <row r="15" spans="1:21" x14ac:dyDescent="0.25">
      <c r="A15" s="20"/>
      <c r="B15" s="13">
        <v>7</v>
      </c>
      <c r="C15" s="11" t="s">
        <v>29</v>
      </c>
      <c r="D15" s="4">
        <v>10</v>
      </c>
      <c r="E15" s="4">
        <v>11</v>
      </c>
      <c r="F15" s="15">
        <v>12</v>
      </c>
      <c r="G15" s="5"/>
      <c r="H15" s="2"/>
      <c r="I15" s="2"/>
      <c r="J15" s="2"/>
      <c r="K15" s="2"/>
      <c r="L15" s="2"/>
      <c r="M15" s="2"/>
      <c r="N15" s="2"/>
      <c r="O15" s="2"/>
      <c r="P15" s="2"/>
      <c r="Q15" s="3"/>
      <c r="R15" s="3"/>
      <c r="S15" s="2"/>
      <c r="T15" s="6"/>
      <c r="U15" s="21"/>
    </row>
    <row r="16" spans="1:21" x14ac:dyDescent="0.25">
      <c r="A16" s="20"/>
      <c r="B16" s="13">
        <v>8</v>
      </c>
      <c r="C16" s="11" t="s">
        <v>30</v>
      </c>
      <c r="D16" s="4">
        <v>5</v>
      </c>
      <c r="E16" s="4">
        <v>13</v>
      </c>
      <c r="F16" s="15">
        <v>13</v>
      </c>
      <c r="G16" s="5"/>
      <c r="H16" s="2"/>
      <c r="I16" s="2"/>
      <c r="J16" s="2"/>
      <c r="K16" s="2"/>
      <c r="L16" s="2"/>
      <c r="M16" s="2"/>
      <c r="N16" s="2"/>
      <c r="O16" s="2"/>
      <c r="P16" s="2"/>
      <c r="Q16" s="2"/>
      <c r="R16" s="2"/>
      <c r="S16" s="17"/>
      <c r="T16" s="6"/>
      <c r="U16" s="21"/>
    </row>
    <row r="17" spans="1:21" ht="15.75" thickBot="1" x14ac:dyDescent="0.3">
      <c r="A17" s="20"/>
      <c r="B17" s="14">
        <v>9</v>
      </c>
      <c r="C17" s="12" t="s">
        <v>26</v>
      </c>
      <c r="D17" s="9">
        <v>5</v>
      </c>
      <c r="E17" s="9">
        <v>14</v>
      </c>
      <c r="F17" s="16">
        <v>14</v>
      </c>
      <c r="G17" s="7"/>
      <c r="H17" s="8"/>
      <c r="I17" s="8"/>
      <c r="J17" s="8"/>
      <c r="K17" s="8"/>
      <c r="L17" s="8"/>
      <c r="M17" s="8"/>
      <c r="N17" s="8"/>
      <c r="O17" s="8"/>
      <c r="P17" s="8"/>
      <c r="Q17" s="8"/>
      <c r="R17" s="8"/>
      <c r="S17" s="8"/>
      <c r="T17" s="10"/>
      <c r="U17" s="21"/>
    </row>
    <row r="18" spans="1:21" x14ac:dyDescent="0.25">
      <c r="A18" s="20"/>
      <c r="B18" s="20"/>
      <c r="C18" s="1"/>
      <c r="D18" s="1"/>
      <c r="E18" s="1"/>
      <c r="F18" s="1"/>
      <c r="G18" s="1"/>
      <c r="H18" s="1"/>
      <c r="I18" s="1"/>
      <c r="J18" s="1"/>
      <c r="K18" s="1"/>
      <c r="L18" s="1"/>
      <c r="M18" s="1"/>
      <c r="N18" s="1"/>
      <c r="O18" s="1"/>
      <c r="P18" s="1"/>
      <c r="Q18" s="1"/>
      <c r="R18" s="1"/>
      <c r="S18" s="1"/>
      <c r="T18" s="21"/>
      <c r="U18" s="21"/>
    </row>
    <row r="19" spans="1:21" ht="15" customHeight="1" x14ac:dyDescent="0.25">
      <c r="A19" s="20"/>
      <c r="B19" s="25"/>
      <c r="C19" s="1" t="s">
        <v>20</v>
      </c>
      <c r="D19" s="1"/>
      <c r="E19" s="313" t="s">
        <v>8</v>
      </c>
      <c r="F19" s="313"/>
      <c r="G19" s="1" t="s">
        <v>21</v>
      </c>
      <c r="H19" s="314" t="s">
        <v>31</v>
      </c>
      <c r="I19" s="314"/>
      <c r="J19" s="314"/>
      <c r="K19" s="314"/>
      <c r="L19" s="314"/>
      <c r="M19" s="314"/>
      <c r="N19" s="314"/>
      <c r="O19" s="314"/>
      <c r="P19" s="314"/>
      <c r="Q19" s="314"/>
      <c r="R19" s="314"/>
      <c r="S19" s="314"/>
      <c r="T19" s="315"/>
      <c r="U19" s="21"/>
    </row>
    <row r="20" spans="1:21" x14ac:dyDescent="0.25">
      <c r="A20" s="20"/>
      <c r="B20" s="20"/>
      <c r="C20" s="1"/>
      <c r="D20" s="1"/>
      <c r="E20" s="1"/>
      <c r="F20" s="1"/>
      <c r="G20" s="1"/>
      <c r="H20" s="314"/>
      <c r="I20" s="314"/>
      <c r="J20" s="314"/>
      <c r="K20" s="314"/>
      <c r="L20" s="314"/>
      <c r="M20" s="314"/>
      <c r="N20" s="314"/>
      <c r="O20" s="314"/>
      <c r="P20" s="314"/>
      <c r="Q20" s="314"/>
      <c r="R20" s="314"/>
      <c r="S20" s="314"/>
      <c r="T20" s="315"/>
      <c r="U20" s="21"/>
    </row>
    <row r="21" spans="1:21" x14ac:dyDescent="0.25">
      <c r="A21" s="20"/>
      <c r="B21" s="26"/>
      <c r="C21" s="1" t="s">
        <v>18</v>
      </c>
      <c r="D21" s="1"/>
      <c r="E21" s="1"/>
      <c r="F21" s="1"/>
      <c r="G21" s="1"/>
      <c r="H21" s="314"/>
      <c r="I21" s="314"/>
      <c r="J21" s="314"/>
      <c r="K21" s="314"/>
      <c r="L21" s="314"/>
      <c r="M21" s="314"/>
      <c r="N21" s="314"/>
      <c r="O21" s="314"/>
      <c r="P21" s="314"/>
      <c r="Q21" s="314"/>
      <c r="R21" s="314"/>
      <c r="S21" s="314"/>
      <c r="T21" s="315"/>
      <c r="U21" s="21"/>
    </row>
    <row r="22" spans="1:21" x14ac:dyDescent="0.25">
      <c r="A22" s="20"/>
      <c r="B22" s="27"/>
      <c r="C22" s="1"/>
      <c r="D22" s="1"/>
      <c r="E22" s="1"/>
      <c r="F22" s="1"/>
      <c r="G22" s="1"/>
      <c r="H22" s="314"/>
      <c r="I22" s="314"/>
      <c r="J22" s="314"/>
      <c r="K22" s="314"/>
      <c r="L22" s="314"/>
      <c r="M22" s="314"/>
      <c r="N22" s="314"/>
      <c r="O22" s="314"/>
      <c r="P22" s="314"/>
      <c r="Q22" s="314"/>
      <c r="R22" s="314"/>
      <c r="S22" s="314"/>
      <c r="T22" s="315"/>
      <c r="U22" s="21"/>
    </row>
    <row r="23" spans="1:21" x14ac:dyDescent="0.25">
      <c r="A23" s="20"/>
      <c r="B23" s="28"/>
      <c r="C23" s="1" t="s">
        <v>19</v>
      </c>
      <c r="D23" s="1"/>
      <c r="E23" s="1"/>
      <c r="F23" s="1"/>
      <c r="G23" s="1"/>
      <c r="H23" s="29"/>
      <c r="I23" s="29"/>
      <c r="J23" s="29"/>
      <c r="K23" s="29"/>
      <c r="L23" s="29"/>
      <c r="M23" s="29"/>
      <c r="N23" s="29"/>
      <c r="O23" s="29"/>
      <c r="P23" s="29"/>
      <c r="Q23" s="29"/>
      <c r="R23" s="29"/>
      <c r="S23" s="29"/>
      <c r="T23" s="31"/>
      <c r="U23" s="21"/>
    </row>
    <row r="24" spans="1:21" ht="15.75" thickBot="1" x14ac:dyDescent="0.3">
      <c r="A24" s="20"/>
      <c r="B24" s="32"/>
      <c r="C24" s="23"/>
      <c r="D24" s="23"/>
      <c r="E24" s="23"/>
      <c r="F24" s="23"/>
      <c r="G24" s="23"/>
      <c r="H24" s="30"/>
      <c r="I24" s="30"/>
      <c r="J24" s="30"/>
      <c r="K24" s="30"/>
      <c r="L24" s="30"/>
      <c r="M24" s="30"/>
      <c r="N24" s="30"/>
      <c r="O24" s="30"/>
      <c r="P24" s="30"/>
      <c r="Q24" s="30"/>
      <c r="R24" s="30"/>
      <c r="S24" s="30"/>
      <c r="T24" s="33"/>
      <c r="U24" s="21"/>
    </row>
    <row r="25" spans="1:21" ht="15.75" thickBot="1" x14ac:dyDescent="0.3">
      <c r="A25" s="22"/>
      <c r="B25" s="23"/>
      <c r="C25" s="23"/>
      <c r="D25" s="23"/>
      <c r="E25" s="23"/>
      <c r="F25" s="23"/>
      <c r="G25" s="23"/>
      <c r="H25" s="30"/>
      <c r="I25" s="30"/>
      <c r="J25" s="30"/>
      <c r="K25" s="30"/>
      <c r="L25" s="30"/>
      <c r="M25" s="30"/>
      <c r="N25" s="30"/>
      <c r="O25" s="30"/>
      <c r="P25" s="30"/>
      <c r="Q25" s="30"/>
      <c r="R25" s="30"/>
      <c r="S25" s="30"/>
      <c r="T25" s="30"/>
      <c r="U25" s="24"/>
    </row>
  </sheetData>
  <mergeCells count="9">
    <mergeCell ref="E19:F19"/>
    <mergeCell ref="H19:T22"/>
    <mergeCell ref="B3:T3"/>
    <mergeCell ref="B5:B6"/>
    <mergeCell ref="C5:C6"/>
    <mergeCell ref="D5:D6"/>
    <mergeCell ref="E5:E6"/>
    <mergeCell ref="F5:F6"/>
    <mergeCell ref="G5:T5"/>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BOQ Kosong</vt:lpstr>
      <vt:lpstr>Perhitungan Biaya</vt:lpstr>
      <vt:lpstr>Referensi Quotation</vt:lpstr>
      <vt:lpstr>Referensi EE Barang ESP</vt:lpstr>
      <vt:lpstr>Biaya EE Civil</vt:lpstr>
      <vt:lpstr>Timeline Rencana (2)</vt:lpstr>
      <vt:lpstr>'Biaya EE Civil'!Print_Area</vt:lpstr>
      <vt:lpstr>'BOQ Kosong'!Print_Area</vt:lpstr>
      <vt:lpstr>'Referensi EE Barang ESP'!Print_Area</vt:lpstr>
      <vt:lpstr>'Referensi Quotation'!Print_Area</vt:lpstr>
      <vt:lpstr>'Timeline Rencana (2)'!Print_Area</vt:lpstr>
      <vt:lpstr>'Biaya EE Civil'!Print_Titles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Imron Pratama</cp:lastModifiedBy>
  <cp:lastPrinted>2024-02-05T01:57:15Z</cp:lastPrinted>
  <dcterms:created xsi:type="dcterms:W3CDTF">2021-01-11T02:33:04Z</dcterms:created>
  <dcterms:modified xsi:type="dcterms:W3CDTF">2024-04-23T07:39:29Z</dcterms:modified>
</cp:coreProperties>
</file>