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D:\MTC 2023\LAP TENIS\1. DOK TENDER\"/>
    </mc:Choice>
  </mc:AlternateContent>
  <xr:revisionPtr revIDLastSave="0" documentId="13_ncr:1_{6CFED15D-A9BF-4F04-A467-AA0244BB5302}" xr6:coauthVersionLast="47" xr6:coauthVersionMax="47" xr10:uidLastSave="{00000000-0000-0000-0000-000000000000}"/>
  <bookViews>
    <workbookView xWindow="-120" yWindow="-120" windowWidth="20730" windowHeight="11040" activeTab="6" xr2:uid="{00000000-000D-0000-FFFF-FFFF00000000}"/>
  </bookViews>
  <sheets>
    <sheet name="Hrg Upah" sheetId="14" r:id="rId1"/>
    <sheet name="Hrg Bahan" sheetId="15" r:id="rId2"/>
    <sheet name="Sewa Alat" sheetId="19" r:id="rId3"/>
    <sheet name="Analisa" sheetId="16" r:id="rId4"/>
    <sheet name="RAB" sheetId="8" r:id="rId5"/>
    <sheet name="REKAP" sheetId="6" r:id="rId6"/>
    <sheet name="ToS" sheetId="18"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_rek2" localSheetId="3">'[1]8LT 12'!#REF!</definedName>
    <definedName name="_______rek2" localSheetId="1">'[1]8LT 12'!#REF!</definedName>
    <definedName name="_______rek2" localSheetId="0">'[1]8LT 12'!#REF!</definedName>
    <definedName name="_______rek2" localSheetId="2">'[1]8LT 12'!#REF!</definedName>
    <definedName name="_______rek2">'[1]8LT 12'!#REF!</definedName>
    <definedName name="______rek2" localSheetId="3">'[1]8LT 12'!#REF!</definedName>
    <definedName name="______rek2" localSheetId="1">'[1]8LT 12'!#REF!</definedName>
    <definedName name="______rek2" localSheetId="0">'[1]8LT 12'!#REF!</definedName>
    <definedName name="______rek2" localSheetId="2">'[1]8LT 12'!#REF!</definedName>
    <definedName name="______rek2">'[1]8LT 12'!#REF!</definedName>
    <definedName name="_____rek2" localSheetId="0">'[1]8LT 12'!#REF!</definedName>
    <definedName name="_____rek2" localSheetId="2">'[1]8LT 12'!#REF!</definedName>
    <definedName name="____rek2" localSheetId="3">'[1]8LT 12'!#REF!</definedName>
    <definedName name="____rek2" localSheetId="1">'[1]8LT 12'!#REF!</definedName>
    <definedName name="____rek2" localSheetId="0">'[1]8LT 12'!#REF!</definedName>
    <definedName name="____rek2" localSheetId="2">'[1]8LT 12'!#REF!</definedName>
    <definedName name="____rek2">'[1]8LT 12'!#REF!</definedName>
    <definedName name="___rek2" localSheetId="3">'[2]8LT 12'!#REF!</definedName>
    <definedName name="___rek2" localSheetId="1">'[2]8LT 12'!#REF!</definedName>
    <definedName name="___rek2" localSheetId="0">'[2]8LT 12'!#REF!</definedName>
    <definedName name="___rek2" localSheetId="2">'[2]8LT 12'!#REF!</definedName>
    <definedName name="___rek2">'[2]8LT 12'!#REF!</definedName>
    <definedName name="__rek2" localSheetId="1">'[1]8LT 12'!#REF!</definedName>
    <definedName name="_rek2" localSheetId="3">'[1]8LT 12'!#REF!</definedName>
    <definedName name="_rek2" localSheetId="1">'[1]8LT 12'!#REF!</definedName>
    <definedName name="_rek2" localSheetId="0">'[1]8LT 12'!#REF!</definedName>
    <definedName name="_rek2" localSheetId="2">'[1]8LT 12'!#REF!</definedName>
    <definedName name="_rek2">'[2]8LT 12'!#REF!</definedName>
    <definedName name="BAHAN?">'[3]Harsat Bahan'!$A$6:$E$684</definedName>
    <definedName name="DIRUT" localSheetId="3">[4]FAK!$B$16</definedName>
    <definedName name="DIRUT" localSheetId="1">[4]FAK!$B$16</definedName>
    <definedName name="DIRUT" localSheetId="0">[4]FAK!$B$16</definedName>
    <definedName name="DIRUT" localSheetId="2">[4]FAK!$B$16</definedName>
    <definedName name="DIRUT">[5]FAK!$B$16</definedName>
    <definedName name="Excel_BuiltIn_Criteria" localSheetId="3">#REF!</definedName>
    <definedName name="Excel_BuiltIn_Criteria" localSheetId="1">#REF!</definedName>
    <definedName name="Excel_BuiltIn_Criteria" localSheetId="0">#REF!</definedName>
    <definedName name="Excel_BuiltIn_Criteria" localSheetId="4">#REF!</definedName>
    <definedName name="Excel_BuiltIn_Criteria" localSheetId="2">#REF!</definedName>
    <definedName name="Excel_BuiltIn_Criteria">#REF!</definedName>
    <definedName name="Excel_BuiltIn_Database" localSheetId="4">#REF!</definedName>
    <definedName name="Excel_BuiltIn_Database" localSheetId="2">#REF!</definedName>
    <definedName name="Excel_BuiltIn_Database">#REF!</definedName>
    <definedName name="Excel_BuiltIn_Extract" localSheetId="4">#REF!</definedName>
    <definedName name="Excel_BuiltIn_Extract" localSheetId="2">#REF!</definedName>
    <definedName name="Excel_BuiltIn_Extract">#REF!</definedName>
    <definedName name="Excel_BuiltIn_Print_Area_3_1" localSheetId="2">#REF!</definedName>
    <definedName name="Excel_BuiltIn_Print_Area_3_1">#REF!</definedName>
    <definedName name="Excel_BuiltIn_Print_Area_3_1_1" localSheetId="2">#REF!</definedName>
    <definedName name="Excel_BuiltIn_Print_Area_3_1_1">#REF!</definedName>
    <definedName name="Excel_BuiltIn_Print_Area_4_1" localSheetId="2">#REF!</definedName>
    <definedName name="Excel_BuiltIn_Print_Area_4_1">#REF!</definedName>
    <definedName name="Excel_BuiltIn_Print_Area_4_1_1" localSheetId="2">#REF!</definedName>
    <definedName name="Excel_BuiltIn_Print_Area_4_1_1">#REF!</definedName>
    <definedName name="Excel_BuiltIn_Print_Area_5_1" localSheetId="2">#REF!</definedName>
    <definedName name="Excel_BuiltIn_Print_Area_5_1">#REF!</definedName>
    <definedName name="Excel_BuiltIn_Print_Area_5_1_1" localSheetId="2">#REF!</definedName>
    <definedName name="Excel_BuiltIn_Print_Area_5_1_1">#REF!</definedName>
    <definedName name="Excel_BuiltIn_Print_Area_6" localSheetId="2">#REF!</definedName>
    <definedName name="Excel_BuiltIn_Print_Area_6">#REF!</definedName>
    <definedName name="Excel_Builtin_print_titles_2_1" localSheetId="2">#REF!</definedName>
    <definedName name="Excel_Builtin_print_titles_2_1">#REF!</definedName>
    <definedName name="Excel_BuiltIn_Print_Titles_3_1" localSheetId="2">#REF!</definedName>
    <definedName name="Excel_BuiltIn_Print_Titles_3_1">#REF!</definedName>
    <definedName name="Excel_BuiltIn_Print_Titles_3_1_1" localSheetId="2">#REF!</definedName>
    <definedName name="Excel_BuiltIn_Print_Titles_3_1_1">#REF!</definedName>
    <definedName name="Excel_BuiltIn_Print_Titles_3_1_1_1" localSheetId="2">#REF!</definedName>
    <definedName name="Excel_BuiltIn_Print_Titles_3_1_1_1">#REF!</definedName>
    <definedName name="Excel_BuiltIn_Print_Titles_3_1_1_1_1" localSheetId="2">#REF!</definedName>
    <definedName name="Excel_BuiltIn_Print_Titles_3_1_1_1_1">#REF!</definedName>
    <definedName name="Excel_BuiltIn_Print_Titles_4_1" localSheetId="2">#REF!</definedName>
    <definedName name="Excel_BuiltIn_Print_Titles_4_1">#REF!</definedName>
    <definedName name="Excel_BuiltIn_Print_Titles_4_1_1" localSheetId="2">#REF!</definedName>
    <definedName name="Excel_BuiltIn_Print_Titles_4_1_1">#REF!</definedName>
    <definedName name="Excel_BuiltIn_Print_Titles_4_1_1_1" localSheetId="2">#REF!</definedName>
    <definedName name="Excel_BuiltIn_Print_Titles_4_1_1_1">#REF!</definedName>
    <definedName name="Excel_BuiltIn_Print_Titles_4_1_1_1_1" localSheetId="2">#REF!</definedName>
    <definedName name="Excel_BuiltIn_Print_Titles_4_1_1_1_1">#REF!</definedName>
    <definedName name="Excel_BuiltIn_Print_Titles_5_1" localSheetId="2">#REF!</definedName>
    <definedName name="Excel_BuiltIn_Print_Titles_5_1">#REF!</definedName>
    <definedName name="Excel_BuiltIn_Print_Titles_5_1_1" localSheetId="2">#REF!</definedName>
    <definedName name="Excel_BuiltIn_Print_Titles_5_1_1">#REF!</definedName>
    <definedName name="Excel_BuiltIn_Print_Titles_5_1_1_1" localSheetId="2">#REF!</definedName>
    <definedName name="Excel_BuiltIn_Print_Titles_5_1_1_1">#REF!</definedName>
    <definedName name="Excel_BuiltIn_Print_Titles_5_1_1_1_1" localSheetId="2">#REF!</definedName>
    <definedName name="Excel_BuiltIn_Print_Titles_5_1_1_1_1">#REF!</definedName>
    <definedName name="JAB" localSheetId="3">[4]FAK!$B$15</definedName>
    <definedName name="JAB" localSheetId="1">[4]FAK!$B$15</definedName>
    <definedName name="JAB" localSheetId="0">[4]FAK!$B$15</definedName>
    <definedName name="JAB" localSheetId="2">[4]FAK!$B$15</definedName>
    <definedName name="JAB">[5]FAK!$B$15</definedName>
    <definedName name="NAMA" localSheetId="3">[4]FAK!$B$14</definedName>
    <definedName name="NAMA" localSheetId="1">[4]FAK!$B$14</definedName>
    <definedName name="NAMA" localSheetId="0">[4]FAK!$B$14</definedName>
    <definedName name="NAMA" localSheetId="2">[4]FAK!$B$14</definedName>
    <definedName name="NAMA">[5]FAK!$B$14</definedName>
    <definedName name="pos" localSheetId="3">#REF!</definedName>
    <definedName name="pos" localSheetId="1">#REF!</definedName>
    <definedName name="pos" localSheetId="0">#REF!</definedName>
    <definedName name="pos" localSheetId="2">#REF!</definedName>
    <definedName name="pos">#REF!</definedName>
    <definedName name="_xlnm.Print_Area" localSheetId="3">Analisa!$A$1:$G$258</definedName>
    <definedName name="_xlnm.Print_Area" localSheetId="1">'Hrg Bahan'!$A$1:$E$52</definedName>
    <definedName name="_xlnm.Print_Area" localSheetId="0">'Hrg Upah'!$A$1:$E$30</definedName>
    <definedName name="_xlnm.Print_Area" localSheetId="4">RAB!$A$1:$J$83</definedName>
    <definedName name="_xlnm.Print_Area" localSheetId="5">REKAP!$A$1:$F$45</definedName>
    <definedName name="_xlnm.Print_Area" localSheetId="2">'Sewa Alat'!$A$1:$E$30</definedName>
    <definedName name="_xlnm.Print_Titles" localSheetId="3">Analisa!$4:$4</definedName>
    <definedName name="_xlnm.Print_Titles" localSheetId="1">'Hrg Bahan'!$4:$5</definedName>
    <definedName name="_xlnm.Print_Titles" localSheetId="0">'Hrg Upah'!$4:$5</definedName>
    <definedName name="_xlnm.Print_Titles" localSheetId="4">RAB!$8:$9</definedName>
    <definedName name="_xlnm.Print_Titles" localSheetId="2">'Sewa Alat'!$4:$5</definedName>
    <definedName name="PT" localSheetId="3">[4]FAK!$B$13</definedName>
    <definedName name="PT" localSheetId="1">[4]FAK!$B$13</definedName>
    <definedName name="PT" localSheetId="0">[4]FAK!$B$13</definedName>
    <definedName name="PT" localSheetId="2">[4]FAK!$B$13</definedName>
    <definedName name="PT">[5]FAK!$B$13</definedName>
    <definedName name="qqqq" localSheetId="3">#REF!</definedName>
    <definedName name="qqqq" localSheetId="1">#REF!</definedName>
    <definedName name="qqqq" localSheetId="0">#REF!</definedName>
    <definedName name="qqqq" localSheetId="2">#REF!</definedName>
    <definedName name="qqqq">#REF!</definedName>
    <definedName name="sss" localSheetId="3">#REF!</definedName>
    <definedName name="sss" localSheetId="1">#REF!</definedName>
    <definedName name="sss" localSheetId="0">#REF!</definedName>
    <definedName name="sss" localSheetId="2">#REF!</definedName>
    <definedName name="sss">#REF!</definedName>
    <definedName name="TGL" localSheetId="3">[6]FAK!$B$12</definedName>
    <definedName name="TGL" localSheetId="1">[6]FAK!$B$12</definedName>
    <definedName name="TGL" localSheetId="0">[6]FAK!$B$12</definedName>
    <definedName name="TGL" localSheetId="2">[6]FAK!$B$12</definedName>
    <definedName name="TGL">[7]FAK!$B$12</definedName>
    <definedName name="UPAH?">'[3]Harsat Upah'!$A$7:$E$35</definedName>
    <definedName name="xxx" localSheetId="3">'[8]rab lt 2 bo'!#REF!</definedName>
    <definedName name="xxx" localSheetId="1">'[8]rab lt 2 bo'!#REF!</definedName>
    <definedName name="xxx" localSheetId="0">'[8]rab lt 2 bo'!#REF!</definedName>
    <definedName name="xxx" localSheetId="4">'[8]rab lt 2 bo'!#REF!</definedName>
    <definedName name="xxx" localSheetId="2">'[8]rab lt 2 bo'!#REF!</definedName>
    <definedName name="xxx">'[8]rab lt 2 bo'!#REF!</definedName>
    <definedName name="xxxx" localSheetId="3">'[8]rab lt 2 bo'!#REF!</definedName>
    <definedName name="xxxx" localSheetId="1">'[8]rab lt 2 bo'!#REF!</definedName>
    <definedName name="xxxx" localSheetId="0">'[8]rab lt 2 bo'!#REF!</definedName>
    <definedName name="xxxx" localSheetId="4">'[8]rab lt 2 bo'!#REF!</definedName>
    <definedName name="xxxx" localSheetId="2">'[8]rab lt 2 bo'!#REF!</definedName>
    <definedName name="xxxx">'[8]rab lt 2 bo'!#REF!</definedName>
    <definedName name="yyyy" localSheetId="4">'[8]rab lt 2 bo'!#REF!</definedName>
    <definedName name="yyyy" localSheetId="2">'[8]rab lt 2 bo'!#REF!</definedName>
    <definedName name="yyyy">'[8]rab lt 2 bo'!#REF!</definedName>
  </definedNames>
  <calcPr calcId="191029"/>
</workbook>
</file>

<file path=xl/calcChain.xml><?xml version="1.0" encoding="utf-8"?>
<calcChain xmlns="http://schemas.openxmlformats.org/spreadsheetml/2006/main">
  <c r="D85" i="18" l="1"/>
  <c r="H83" i="18" l="1"/>
  <c r="F165" i="16"/>
  <c r="F156" i="16"/>
  <c r="F255" i="16" l="1"/>
  <c r="G255" i="16" s="1"/>
  <c r="F254" i="16"/>
  <c r="G254" i="16" s="1"/>
  <c r="F253" i="16"/>
  <c r="F252" i="16"/>
  <c r="F251" i="16"/>
  <c r="G251" i="16" s="1"/>
  <c r="F250" i="16"/>
  <c r="G250" i="16" s="1"/>
  <c r="F249" i="16"/>
  <c r="G249" i="16" s="1"/>
  <c r="F248" i="16"/>
  <c r="G248" i="16" s="1"/>
  <c r="F247" i="16"/>
  <c r="G247" i="16" s="1"/>
  <c r="F246" i="16"/>
  <c r="G246" i="16" s="1"/>
  <c r="F245" i="16"/>
  <c r="F244" i="16"/>
  <c r="G244" i="16" s="1"/>
  <c r="F243" i="16"/>
  <c r="G243" i="16" s="1"/>
  <c r="F233" i="16"/>
  <c r="G233" i="16" s="1"/>
  <c r="F232" i="16"/>
  <c r="G232" i="16" s="1"/>
  <c r="F231" i="16"/>
  <c r="G231" i="16" s="1"/>
  <c r="F239" i="16"/>
  <c r="G239" i="16" s="1"/>
  <c r="F238" i="16"/>
  <c r="G238" i="16" s="1"/>
  <c r="F237" i="16"/>
  <c r="G237" i="16" s="1"/>
  <c r="F236" i="16"/>
  <c r="G236" i="16" s="1"/>
  <c r="F235" i="16"/>
  <c r="G235" i="16" s="1"/>
  <c r="F234" i="16"/>
  <c r="G234" i="16" s="1"/>
  <c r="F230" i="16"/>
  <c r="G230" i="16" s="1"/>
  <c r="F229" i="16"/>
  <c r="G229" i="16" s="1"/>
  <c r="F228" i="16"/>
  <c r="G228" i="16" s="1"/>
  <c r="F227" i="16"/>
  <c r="G227" i="16" s="1"/>
  <c r="G253" i="16"/>
  <c r="G252" i="16"/>
  <c r="G245" i="16"/>
  <c r="G256" i="16" l="1"/>
  <c r="G257" i="16" s="1"/>
  <c r="H81" i="8" s="1"/>
  <c r="G240" i="16"/>
  <c r="G241" i="16" s="1"/>
  <c r="H79" i="8" s="1"/>
  <c r="B16" i="6" l="1"/>
  <c r="C94" i="18"/>
  <c r="D95" i="18"/>
  <c r="H95" i="18" s="1"/>
  <c r="G81" i="8" s="1"/>
  <c r="C95" i="18"/>
  <c r="H94" i="18"/>
  <c r="G79" i="8" s="1"/>
  <c r="C93" i="18"/>
  <c r="C92" i="18"/>
  <c r="F219" i="16"/>
  <c r="G219" i="16" s="1"/>
  <c r="F211" i="16"/>
  <c r="G211" i="16" s="1"/>
  <c r="F203" i="16"/>
  <c r="G203" i="16" s="1"/>
  <c r="F202" i="16"/>
  <c r="G202" i="16" s="1"/>
  <c r="F223" i="16"/>
  <c r="G223" i="16" s="1"/>
  <c r="F222" i="16"/>
  <c r="G222" i="16" s="1"/>
  <c r="F221" i="16"/>
  <c r="G221" i="16" s="1"/>
  <c r="F220" i="16"/>
  <c r="G220" i="16" s="1"/>
  <c r="F215" i="16"/>
  <c r="G215" i="16" s="1"/>
  <c r="F214" i="16"/>
  <c r="G214" i="16" s="1"/>
  <c r="F213" i="16"/>
  <c r="G213" i="16" s="1"/>
  <c r="F212" i="16"/>
  <c r="G212" i="16" s="1"/>
  <c r="F207" i="16"/>
  <c r="G207" i="16" s="1"/>
  <c r="F206" i="16"/>
  <c r="G206" i="16" s="1"/>
  <c r="F205" i="16"/>
  <c r="G205" i="16" s="1"/>
  <c r="F204" i="16"/>
  <c r="G204" i="16" s="1"/>
  <c r="D81" i="18"/>
  <c r="F161" i="16"/>
  <c r="G161" i="16" s="1"/>
  <c r="F160" i="16"/>
  <c r="G160" i="16" s="1"/>
  <c r="F159" i="16"/>
  <c r="G159" i="16" s="1"/>
  <c r="F158" i="16"/>
  <c r="G158" i="16" s="1"/>
  <c r="F157" i="16"/>
  <c r="G157" i="16" s="1"/>
  <c r="F187" i="16"/>
  <c r="F196" i="16"/>
  <c r="C86" i="18" l="1"/>
  <c r="H81" i="18"/>
  <c r="G156" i="16"/>
  <c r="G162" i="16" s="1"/>
  <c r="G163" i="16" s="1"/>
  <c r="G216" i="16"/>
  <c r="G217" i="16" s="1"/>
  <c r="H75" i="8" s="1"/>
  <c r="G224" i="16"/>
  <c r="G225" i="16" s="1"/>
  <c r="H77" i="8" s="1"/>
  <c r="G208" i="16"/>
  <c r="G209" i="16" l="1"/>
  <c r="H73" i="8" s="1"/>
  <c r="H61" i="8"/>
  <c r="C82" i="18"/>
  <c r="H82" i="18" s="1"/>
  <c r="G61" i="8" s="1"/>
  <c r="I61" i="8" l="1"/>
  <c r="I79" i="8"/>
  <c r="H93" i="18"/>
  <c r="G77" i="8" s="1"/>
  <c r="I77" i="8" s="1"/>
  <c r="H92" i="18"/>
  <c r="G75" i="8" s="1"/>
  <c r="I75" i="8" s="1"/>
  <c r="H91" i="18"/>
  <c r="G73" i="8" s="1"/>
  <c r="I73" i="8" s="1"/>
  <c r="I81" i="8"/>
  <c r="G55" i="18"/>
  <c r="H55" i="18" s="1"/>
  <c r="H75" i="18"/>
  <c r="E79" i="18"/>
  <c r="D79" i="18"/>
  <c r="E78" i="18"/>
  <c r="D78" i="18"/>
  <c r="C62" i="18"/>
  <c r="F54" i="18"/>
  <c r="F79" i="18" s="1"/>
  <c r="F53" i="18"/>
  <c r="F78" i="18" s="1"/>
  <c r="E37" i="18"/>
  <c r="D37" i="18"/>
  <c r="D30" i="18"/>
  <c r="F193" i="16"/>
  <c r="G193" i="16" s="1"/>
  <c r="F194" i="16" s="1"/>
  <c r="G194" i="16" s="1"/>
  <c r="F198" i="16"/>
  <c r="G198" i="16" s="1"/>
  <c r="F197" i="16"/>
  <c r="G197" i="16" s="1"/>
  <c r="G196" i="16"/>
  <c r="F195" i="16"/>
  <c r="G195" i="16" s="1"/>
  <c r="F184" i="16"/>
  <c r="G184" i="16" s="1"/>
  <c r="F185" i="16" s="1"/>
  <c r="G185" i="16" s="1"/>
  <c r="F189" i="16"/>
  <c r="F188" i="16"/>
  <c r="G188" i="16" s="1"/>
  <c r="F186" i="16"/>
  <c r="G186" i="16" s="1"/>
  <c r="H86" i="18"/>
  <c r="D88" i="18"/>
  <c r="G48" i="18"/>
  <c r="I72" i="8" l="1"/>
  <c r="H88" i="18"/>
  <c r="G67" i="8" s="1"/>
  <c r="D87" i="18"/>
  <c r="H87" i="18" s="1"/>
  <c r="H85" i="18"/>
  <c r="E16" i="6"/>
  <c r="G199" i="16"/>
  <c r="G200" i="16" s="1"/>
  <c r="G187" i="16"/>
  <c r="G189" i="16"/>
  <c r="H84" i="18" l="1"/>
  <c r="G65" i="8" s="1"/>
  <c r="H69" i="8"/>
  <c r="G190" i="16"/>
  <c r="G191" i="16" s="1"/>
  <c r="H67" i="8" l="1"/>
  <c r="I67" i="8" s="1"/>
  <c r="C51" i="18"/>
  <c r="F36" i="18" l="1"/>
  <c r="B15" i="6"/>
  <c r="C31" i="18"/>
  <c r="H31" i="18" s="1"/>
  <c r="G63" i="8" l="1"/>
  <c r="F166" i="16" l="1"/>
  <c r="G166" i="16" s="1"/>
  <c r="F168" i="16"/>
  <c r="G168" i="16" s="1"/>
  <c r="F170" i="16"/>
  <c r="G170" i="16" s="1"/>
  <c r="F169" i="16"/>
  <c r="G169" i="16" s="1"/>
  <c r="F167" i="16"/>
  <c r="G167" i="16" s="1"/>
  <c r="G165" i="16" l="1"/>
  <c r="G171" i="16" s="1"/>
  <c r="G172" i="16" s="1"/>
  <c r="H63" i="8" l="1"/>
  <c r="I63" i="8" s="1"/>
  <c r="D68" i="18"/>
  <c r="E69" i="18" l="1"/>
  <c r="D69" i="18"/>
  <c r="H76" i="18" l="1"/>
  <c r="H74" i="18"/>
  <c r="H73" i="18"/>
  <c r="H72" i="18"/>
  <c r="H71" i="18"/>
  <c r="C70" i="18"/>
  <c r="H70" i="18" s="1"/>
  <c r="F69" i="18"/>
  <c r="C69" i="18"/>
  <c r="H69" i="18" s="1"/>
  <c r="H68" i="18"/>
  <c r="H67" i="18"/>
  <c r="H65" i="18"/>
  <c r="H66" i="18"/>
  <c r="F176" i="16"/>
  <c r="G176" i="16" s="1"/>
  <c r="F175" i="16"/>
  <c r="F174" i="16"/>
  <c r="F178" i="16"/>
  <c r="F180" i="16"/>
  <c r="F179" i="16"/>
  <c r="F177" i="16"/>
  <c r="F150" i="16"/>
  <c r="G150" i="16" s="1"/>
  <c r="F152" i="16"/>
  <c r="G152" i="16" s="1"/>
  <c r="F151" i="16"/>
  <c r="G151" i="16" s="1"/>
  <c r="F149" i="16"/>
  <c r="G149" i="16" s="1"/>
  <c r="F148" i="16"/>
  <c r="G148" i="16" s="1"/>
  <c r="F147" i="16"/>
  <c r="G147" i="16" s="1"/>
  <c r="G178" i="16" l="1"/>
  <c r="G180" i="16"/>
  <c r="G177" i="16"/>
  <c r="G174" i="16"/>
  <c r="G175" i="16"/>
  <c r="G179" i="16"/>
  <c r="G153" i="16"/>
  <c r="G154" i="16" s="1"/>
  <c r="G181" i="16" l="1"/>
  <c r="H59" i="8"/>
  <c r="G182" i="16" l="1"/>
  <c r="H55" i="8" s="1"/>
  <c r="H53" i="8"/>
  <c r="C61" i="18"/>
  <c r="H61" i="18" s="1"/>
  <c r="C60" i="18"/>
  <c r="H60" i="18" s="1"/>
  <c r="H62" i="18"/>
  <c r="C59" i="18"/>
  <c r="H59" i="18" s="1"/>
  <c r="H57" i="18"/>
  <c r="G51" i="8" s="1"/>
  <c r="H51" i="8"/>
  <c r="C56" i="18"/>
  <c r="H56" i="18" s="1"/>
  <c r="G49" i="8" s="1"/>
  <c r="H32" i="18"/>
  <c r="F124" i="16"/>
  <c r="G124" i="16" s="1"/>
  <c r="F127" i="16"/>
  <c r="G127" i="16" s="1"/>
  <c r="F126" i="16"/>
  <c r="G126" i="16" s="1"/>
  <c r="F125" i="16"/>
  <c r="G125" i="16" s="1"/>
  <c r="F123" i="16"/>
  <c r="G123" i="16" s="1"/>
  <c r="H51" i="18"/>
  <c r="C50" i="18"/>
  <c r="F119" i="16"/>
  <c r="F118" i="16"/>
  <c r="C54" i="18" l="1"/>
  <c r="C53" i="18"/>
  <c r="H50" i="18"/>
  <c r="G59" i="8"/>
  <c r="I59" i="8" s="1"/>
  <c r="I51" i="8"/>
  <c r="G128" i="16"/>
  <c r="G119" i="16"/>
  <c r="G118" i="16"/>
  <c r="F108" i="16"/>
  <c r="G108" i="16" s="1"/>
  <c r="F107" i="16"/>
  <c r="G107" i="16" s="1"/>
  <c r="F106" i="16"/>
  <c r="G106" i="16" s="1"/>
  <c r="F104" i="16"/>
  <c r="G104" i="16" s="1"/>
  <c r="F76" i="16"/>
  <c r="F114" i="16"/>
  <c r="G114" i="16" s="1"/>
  <c r="F113" i="16"/>
  <c r="G113" i="16" s="1"/>
  <c r="F112" i="16"/>
  <c r="G112" i="16" s="1"/>
  <c r="F111" i="16"/>
  <c r="G111" i="16" s="1"/>
  <c r="F110" i="16"/>
  <c r="G110" i="16" s="1"/>
  <c r="F109" i="16"/>
  <c r="G109" i="16" s="1"/>
  <c r="F105" i="16"/>
  <c r="G105" i="16" s="1"/>
  <c r="F103" i="16"/>
  <c r="G103" i="16" s="1"/>
  <c r="F102" i="16"/>
  <c r="G102" i="16" s="1"/>
  <c r="F101" i="16"/>
  <c r="G101" i="16" s="1"/>
  <c r="F26" i="18"/>
  <c r="H26" i="18" s="1"/>
  <c r="C25" i="18"/>
  <c r="H25" i="18" s="1"/>
  <c r="F97" i="16"/>
  <c r="G97" i="16" s="1"/>
  <c r="F96" i="16"/>
  <c r="G96" i="16" s="1"/>
  <c r="F95" i="16"/>
  <c r="G95" i="16" s="1"/>
  <c r="F94" i="16"/>
  <c r="G94" i="16" s="1"/>
  <c r="F93" i="16"/>
  <c r="G93" i="16" s="1"/>
  <c r="F92" i="16"/>
  <c r="G92" i="16" s="1"/>
  <c r="F91" i="16"/>
  <c r="G91" i="16" s="1"/>
  <c r="F90" i="16"/>
  <c r="G90" i="16" s="1"/>
  <c r="F89" i="16"/>
  <c r="G89" i="16" s="1"/>
  <c r="F88" i="16"/>
  <c r="G88" i="16" s="1"/>
  <c r="F87" i="16"/>
  <c r="G87" i="16" s="1"/>
  <c r="F73" i="16"/>
  <c r="F69" i="16"/>
  <c r="G69" i="16" s="1"/>
  <c r="F68" i="16"/>
  <c r="G68" i="16" s="1"/>
  <c r="F63" i="16"/>
  <c r="F62" i="16"/>
  <c r="F65" i="16"/>
  <c r="G65" i="16" s="1"/>
  <c r="F67" i="16"/>
  <c r="G67" i="16" s="1"/>
  <c r="F66" i="16"/>
  <c r="G66" i="16" s="1"/>
  <c r="F58" i="16"/>
  <c r="F57" i="16"/>
  <c r="G57" i="16" s="1"/>
  <c r="A7" i="19"/>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F56" i="16"/>
  <c r="F55" i="16"/>
  <c r="G55" i="16" s="1"/>
  <c r="F54" i="16"/>
  <c r="G54" i="16" s="1"/>
  <c r="C63" i="18" l="1"/>
  <c r="H63" i="18" s="1"/>
  <c r="H58" i="18" s="1"/>
  <c r="G53" i="8" s="1"/>
  <c r="C78" i="18"/>
  <c r="H78" i="18" s="1"/>
  <c r="C79" i="18"/>
  <c r="H79" i="18" s="1"/>
  <c r="H54" i="18"/>
  <c r="G129" i="16"/>
  <c r="H37" i="8" s="1"/>
  <c r="H53" i="18"/>
  <c r="H24" i="18"/>
  <c r="G31" i="8" s="1"/>
  <c r="G120" i="16"/>
  <c r="G63" i="16"/>
  <c r="G115" i="16"/>
  <c r="G98" i="16"/>
  <c r="G62" i="16"/>
  <c r="G58" i="16"/>
  <c r="G56" i="16"/>
  <c r="H77" i="18" l="1"/>
  <c r="H64" i="18" s="1"/>
  <c r="G55" i="8" s="1"/>
  <c r="I55" i="8" s="1"/>
  <c r="G121" i="16"/>
  <c r="H35" i="8" s="1"/>
  <c r="G99" i="16"/>
  <c r="H31" i="8" s="1"/>
  <c r="I31" i="8" s="1"/>
  <c r="G116" i="16"/>
  <c r="H33" i="8" s="1"/>
  <c r="H52" i="18"/>
  <c r="G59" i="16"/>
  <c r="G60" i="16" s="1"/>
  <c r="H49" i="18" l="1"/>
  <c r="G47" i="8" s="1"/>
  <c r="H25" i="8"/>
  <c r="F46" i="16"/>
  <c r="F45" i="16"/>
  <c r="F44" i="16"/>
  <c r="F50" i="16"/>
  <c r="G50" i="16" s="1"/>
  <c r="F49" i="16"/>
  <c r="G49" i="16" s="1"/>
  <c r="F48" i="16"/>
  <c r="G48" i="16" s="1"/>
  <c r="F47" i="16"/>
  <c r="G47" i="16" s="1"/>
  <c r="G45" i="16" l="1"/>
  <c r="G46" i="16"/>
  <c r="G44" i="16"/>
  <c r="F40" i="16"/>
  <c r="G40" i="16" s="1"/>
  <c r="F39" i="16"/>
  <c r="G39" i="16" s="1"/>
  <c r="E16" i="18"/>
  <c r="E20" i="18" s="1"/>
  <c r="D16" i="18"/>
  <c r="D20" i="18" s="1"/>
  <c r="E15" i="18"/>
  <c r="E19" i="18" s="1"/>
  <c r="D15" i="18"/>
  <c r="E14" i="18"/>
  <c r="E18" i="18" s="1"/>
  <c r="D14" i="18"/>
  <c r="D18" i="18" s="1"/>
  <c r="D23" i="18" s="1"/>
  <c r="C16" i="18"/>
  <c r="F9" i="18"/>
  <c r="F10" i="18" s="1"/>
  <c r="H10" i="18" s="1"/>
  <c r="C8" i="18"/>
  <c r="C89" i="18" s="1"/>
  <c r="C9" i="18"/>
  <c r="C15" i="18" s="1"/>
  <c r="C19" i="18" s="1"/>
  <c r="F21" i="16"/>
  <c r="G21" i="16" s="1"/>
  <c r="F23" i="16"/>
  <c r="G23" i="16" s="1"/>
  <c r="F22" i="16"/>
  <c r="G22" i="16" s="1"/>
  <c r="E11" i="18"/>
  <c r="D11" i="18"/>
  <c r="B13" i="6"/>
  <c r="H89" i="18" l="1"/>
  <c r="G69" i="8" s="1"/>
  <c r="I69" i="8" s="1"/>
  <c r="C30" i="18"/>
  <c r="H30" i="18" s="1"/>
  <c r="H29" i="18" s="1"/>
  <c r="G37" i="8" s="1"/>
  <c r="I37" i="8" s="1"/>
  <c r="C35" i="18"/>
  <c r="C21" i="18"/>
  <c r="H21" i="18" s="1"/>
  <c r="G25" i="8" s="1"/>
  <c r="I25" i="8" s="1"/>
  <c r="C23" i="18"/>
  <c r="H23" i="18" s="1"/>
  <c r="G29" i="8" s="1"/>
  <c r="C22" i="18"/>
  <c r="H22" i="18" s="1"/>
  <c r="G27" i="8" s="1"/>
  <c r="C27" i="18"/>
  <c r="H27" i="18" s="1"/>
  <c r="G33" i="8" s="1"/>
  <c r="I33" i="8" s="1"/>
  <c r="H11" i="18"/>
  <c r="G15" i="8" s="1"/>
  <c r="G51" i="16"/>
  <c r="G52" i="16" s="1"/>
  <c r="H8" i="18"/>
  <c r="C14" i="18"/>
  <c r="C18" i="18" s="1"/>
  <c r="H18" i="18" s="1"/>
  <c r="H15" i="18"/>
  <c r="D19" i="18"/>
  <c r="H19" i="18" s="1"/>
  <c r="H16" i="18"/>
  <c r="C20" i="18"/>
  <c r="H20" i="18" s="1"/>
  <c r="G41" i="16"/>
  <c r="H9" i="18"/>
  <c r="F27" i="16"/>
  <c r="G27" i="16" s="1"/>
  <c r="F26" i="16"/>
  <c r="G26" i="16" s="1"/>
  <c r="F25" i="16"/>
  <c r="G25" i="16" s="1"/>
  <c r="F24" i="16"/>
  <c r="G24" i="16" s="1"/>
  <c r="F83" i="16"/>
  <c r="G83" i="16" s="1"/>
  <c r="F82" i="16"/>
  <c r="G82" i="16" s="1"/>
  <c r="F81" i="16"/>
  <c r="G81" i="16" s="1"/>
  <c r="F80" i="16"/>
  <c r="G80" i="16" s="1"/>
  <c r="F79" i="16"/>
  <c r="G79" i="16" s="1"/>
  <c r="F78" i="16"/>
  <c r="G78" i="16" s="1"/>
  <c r="F77" i="16"/>
  <c r="G77" i="16" s="1"/>
  <c r="G76" i="16"/>
  <c r="F75" i="16"/>
  <c r="G75" i="16" s="1"/>
  <c r="F74" i="16"/>
  <c r="G74" i="16" s="1"/>
  <c r="G73" i="16"/>
  <c r="G42" i="16" l="1"/>
  <c r="H21" i="8" s="1"/>
  <c r="H35" i="18"/>
  <c r="C39" i="18"/>
  <c r="C36" i="18"/>
  <c r="H36" i="18" s="1"/>
  <c r="C37" i="18"/>
  <c r="H37" i="18" s="1"/>
  <c r="H7" i="18"/>
  <c r="H14" i="18"/>
  <c r="H13" i="18" s="1"/>
  <c r="H23" i="8"/>
  <c r="H17" i="18"/>
  <c r="G23" i="8" s="1"/>
  <c r="G28" i="16"/>
  <c r="G29" i="16" s="1"/>
  <c r="H15" i="8" s="1"/>
  <c r="G84" i="16"/>
  <c r="G85" i="16" s="1"/>
  <c r="I23" i="8" l="1"/>
  <c r="H29" i="8"/>
  <c r="I29" i="8" s="1"/>
  <c r="G21" i="8"/>
  <c r="I21" i="8" s="1"/>
  <c r="H28" i="18"/>
  <c r="G35" i="8" s="1"/>
  <c r="I35" i="8" s="1"/>
  <c r="C42" i="18"/>
  <c r="H42" i="18" s="1"/>
  <c r="C45" i="18"/>
  <c r="C40" i="18"/>
  <c r="H40" i="18" s="1"/>
  <c r="H39" i="18"/>
  <c r="C43" i="18"/>
  <c r="H43" i="18" s="1"/>
  <c r="C41" i="18"/>
  <c r="H41" i="18" s="1"/>
  <c r="H34" i="18"/>
  <c r="G41" i="8" s="1"/>
  <c r="G13" i="8"/>
  <c r="H38" i="18" l="1"/>
  <c r="G43" i="8" s="1"/>
  <c r="C46" i="18"/>
  <c r="H45" i="18"/>
  <c r="H46" i="18" l="1"/>
  <c r="C47" i="18"/>
  <c r="H47" i="18" l="1"/>
  <c r="C48" i="18"/>
  <c r="H48" i="18" s="1"/>
  <c r="H44" i="18" l="1"/>
  <c r="G45" i="8" s="1"/>
  <c r="F143" i="16"/>
  <c r="G143" i="16" s="1"/>
  <c r="F142" i="16"/>
  <c r="G142" i="16" s="1"/>
  <c r="F141" i="16"/>
  <c r="G141" i="16" s="1"/>
  <c r="F140" i="16"/>
  <c r="G140" i="16" s="1"/>
  <c r="F139" i="16"/>
  <c r="G139" i="16" s="1"/>
  <c r="F131" i="16"/>
  <c r="F133" i="16"/>
  <c r="G144" i="16" l="1"/>
  <c r="G145" i="16" s="1"/>
  <c r="H47" i="8" l="1"/>
  <c r="I47" i="8" s="1"/>
  <c r="H65" i="8"/>
  <c r="I65" i="8" s="1"/>
  <c r="A15" i="16"/>
  <c r="A20" i="16" l="1"/>
  <c r="F17" i="16" l="1"/>
  <c r="G17" i="16" s="1"/>
  <c r="F16" i="16"/>
  <c r="G16" i="16" s="1"/>
  <c r="G18" i="16" l="1"/>
  <c r="G19" i="16" s="1"/>
  <c r="H13" i="8" s="1"/>
  <c r="F34" i="16" l="1"/>
  <c r="G34" i="16" s="1"/>
  <c r="B14" i="6" l="1"/>
  <c r="I15" i="8" l="1"/>
  <c r="G131" i="16"/>
  <c r="F135" i="16"/>
  <c r="G135" i="16" s="1"/>
  <c r="F134" i="16"/>
  <c r="G134" i="16" s="1"/>
  <c r="G133" i="16"/>
  <c r="F132" i="16"/>
  <c r="G132" i="16" s="1"/>
  <c r="F64" i="16"/>
  <c r="G64" i="16" s="1"/>
  <c r="G70" i="16" s="1"/>
  <c r="G71" i="16" s="1"/>
  <c r="F35" i="16"/>
  <c r="F12" i="16"/>
  <c r="F11" i="16"/>
  <c r="F10" i="16"/>
  <c r="G10" i="16" s="1"/>
  <c r="F9" i="16"/>
  <c r="D8" i="6"/>
  <c r="D7" i="6"/>
  <c r="D6" i="6"/>
  <c r="D5" i="6"/>
  <c r="B12" i="6"/>
  <c r="B19" i="14"/>
  <c r="B15" i="14"/>
  <c r="A7" i="14"/>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H27" i="8" l="1"/>
  <c r="I27" i="8" s="1"/>
  <c r="G11" i="16"/>
  <c r="G12" i="16"/>
  <c r="G9" i="16"/>
  <c r="G35" i="16"/>
  <c r="I13" i="8"/>
  <c r="G136" i="16"/>
  <c r="G137" i="16" s="1"/>
  <c r="H45" i="8" l="1"/>
  <c r="I45" i="8" s="1"/>
  <c r="H49" i="8"/>
  <c r="I49" i="8" s="1"/>
  <c r="I53" i="8"/>
  <c r="H43" i="8"/>
  <c r="H41" i="8"/>
  <c r="G36" i="16"/>
  <c r="G37" i="16" s="1"/>
  <c r="H17" i="8" s="1"/>
  <c r="I17" i="8" s="1"/>
  <c r="G13" i="16"/>
  <c r="G14" i="16" s="1"/>
  <c r="H11" i="8" s="1"/>
  <c r="I11" i="8" s="1"/>
  <c r="I10" i="8" l="1"/>
  <c r="E12" i="6" s="1"/>
  <c r="I41" i="8"/>
  <c r="I20" i="8" l="1"/>
  <c r="I43" i="8"/>
  <c r="I40" i="8" s="1"/>
  <c r="E13" i="6" l="1"/>
  <c r="G6" i="19"/>
  <c r="I58" i="8"/>
  <c r="I154" i="16" s="1"/>
  <c r="E14" i="6"/>
  <c r="E15" i="6" l="1"/>
  <c r="I184" i="16" l="1"/>
  <c r="G38" i="15"/>
  <c r="E17" i="6"/>
  <c r="E18" i="6" s="1"/>
  <c r="E19" i="6" s="1"/>
  <c r="E20" i="6" s="1"/>
  <c r="E21" i="6" s="1"/>
  <c r="Y14" i="6" s="1"/>
  <c r="AA14" i="6" s="1"/>
  <c r="AA21" i="6" s="1"/>
  <c r="AA25" i="6" s="1"/>
  <c r="AA27" i="6" s="1"/>
  <c r="J154" i="16" l="1"/>
  <c r="J184" i="16"/>
  <c r="AD14" i="6"/>
  <c r="AG14" i="6" s="1"/>
  <c r="AG21" i="6" s="1"/>
  <c r="AG25" i="6" s="1"/>
  <c r="AG27" i="6" s="1"/>
  <c r="AB21" i="6"/>
  <c r="AB25" i="6" s="1"/>
  <c r="AC26" i="6" s="1"/>
  <c r="AB27" i="6" s="1"/>
  <c r="AC20" i="6"/>
  <c r="AI20" i="6" l="1"/>
  <c r="AH21" i="6"/>
  <c r="AH25" i="6" s="1"/>
  <c r="AJ14" i="6"/>
  <c r="AJ21" i="6" s="1"/>
  <c r="AJ25" i="6" s="1"/>
  <c r="AJ27" i="6" s="1"/>
  <c r="AD21" i="6"/>
  <c r="AD25" i="6" s="1"/>
  <c r="AD27" i="6" s="1"/>
  <c r="AC21" i="6"/>
  <c r="AC25" i="6" s="1"/>
  <c r="AC27" i="6" s="1"/>
  <c r="AA15" i="6" s="1"/>
  <c r="AA29" i="6" s="1"/>
  <c r="AI26" i="6" l="1"/>
  <c r="AH27" i="6" s="1"/>
  <c r="AE21" i="6"/>
  <c r="AE25" i="6" s="1"/>
  <c r="AI21" i="6"/>
  <c r="AI25" i="6" s="1"/>
  <c r="AF20" i="6"/>
  <c r="AJ29" i="6"/>
  <c r="AK21" i="6"/>
  <c r="AK25" i="6" s="1"/>
  <c r="AL26" i="6" s="1"/>
  <c r="AK27" i="6" s="1"/>
  <c r="AL20" i="6"/>
  <c r="AI27" i="6" l="1"/>
  <c r="AG15" i="6" s="1"/>
  <c r="AG29" i="6" s="1"/>
  <c r="AF21" i="6"/>
  <c r="AF25" i="6" s="1"/>
  <c r="AF26" i="6"/>
  <c r="AE27" i="6" s="1"/>
  <c r="AL21" i="6"/>
  <c r="AL25" i="6" s="1"/>
  <c r="AL27" i="6" s="1"/>
  <c r="AJ15" i="6" s="1"/>
  <c r="AF27" i="6" l="1"/>
  <c r="AD15" i="6" s="1"/>
  <c r="AD29" i="6" s="1"/>
  <c r="AA31" i="6" s="1"/>
  <c r="D24" i="6" s="1"/>
  <c r="A30" i="16" l="1"/>
  <c r="A38" i="16" l="1"/>
  <c r="A43" i="16" l="1"/>
  <c r="A53" i="16" l="1"/>
  <c r="A61" i="16" l="1"/>
  <c r="A72" i="16" s="1"/>
  <c r="A86" i="16" s="1"/>
  <c r="A100" i="16" s="1"/>
  <c r="A117" i="16" s="1"/>
  <c r="A130" i="16" l="1"/>
  <c r="A122" i="16"/>
  <c r="A138" i="16" l="1"/>
  <c r="A146" i="16" s="1"/>
  <c r="A155" i="16" l="1"/>
  <c r="A164" i="16" s="1"/>
  <c r="A173" i="16" l="1"/>
  <c r="A183" i="16" s="1"/>
  <c r="A192" i="16" l="1"/>
  <c r="A201" i="16" s="1"/>
  <c r="A210" i="16"/>
  <c r="A226" i="16" s="1"/>
  <c r="A218" i="16" l="1"/>
  <c r="A242" i="16" s="1"/>
</calcChain>
</file>

<file path=xl/sharedStrings.xml><?xml version="1.0" encoding="utf-8"?>
<sst xmlns="http://schemas.openxmlformats.org/spreadsheetml/2006/main" count="1070" uniqueCount="375">
  <si>
    <t>Proyek</t>
  </si>
  <si>
    <t>:</t>
  </si>
  <si>
    <t>Lokasi</t>
  </si>
  <si>
    <t>NO.</t>
  </si>
  <si>
    <t>URAIAN</t>
  </si>
  <si>
    <t>VOLUME</t>
  </si>
  <si>
    <t>SATUAN</t>
  </si>
  <si>
    <t>KETERANGAN</t>
  </si>
  <si>
    <t>A.</t>
  </si>
  <si>
    <t>PEKERJAAN PERSIAPAN</t>
  </si>
  <si>
    <t>ls</t>
  </si>
  <si>
    <t>B.</t>
  </si>
  <si>
    <t>HARGA SATUAN</t>
  </si>
  <si>
    <t>RENCANA ANGGARAN BIAYA</t>
  </si>
  <si>
    <t>JUMLAH</t>
  </si>
  <si>
    <t>C.</t>
  </si>
  <si>
    <t>REKAPITULASI</t>
  </si>
  <si>
    <t>J U M L A H</t>
  </si>
  <si>
    <t>DIBULATKAN</t>
  </si>
  <si>
    <t>TOTAL AKHIR</t>
  </si>
  <si>
    <t>Terbilang :</t>
  </si>
  <si>
    <t>Perlengkapan K3</t>
  </si>
  <si>
    <t>Jl. Pemuda – Jl.Raya Bekasi Km.18</t>
  </si>
  <si>
    <t>Pulogadung, Jakarta 13010</t>
  </si>
  <si>
    <t xml:space="preserve"> </t>
  </si>
  <si>
    <t>ANGKA</t>
  </si>
  <si>
    <t>Milyar</t>
  </si>
  <si>
    <t>Juta</t>
  </si>
  <si>
    <t>Ribu</t>
  </si>
  <si>
    <t>Ratus</t>
  </si>
  <si>
    <t>Satu</t>
  </si>
  <si>
    <t>Dua</t>
  </si>
  <si>
    <t>Tiga</t>
  </si>
  <si>
    <t>Empat</t>
  </si>
  <si>
    <t>Lima</t>
  </si>
  <si>
    <t>Enam</t>
  </si>
  <si>
    <t>Tujuh</t>
  </si>
  <si>
    <t>Delapan</t>
  </si>
  <si>
    <t>PULUHAN</t>
  </si>
  <si>
    <t>Sepuluh</t>
  </si>
  <si>
    <t>Dua Puluh</t>
  </si>
  <si>
    <t>Tiga Puluh</t>
  </si>
  <si>
    <t>Empat Puluh</t>
  </si>
  <si>
    <t>Lima Puluh</t>
  </si>
  <si>
    <t>Enam Puluh</t>
  </si>
  <si>
    <t>Tujuh Puluh</t>
  </si>
  <si>
    <t>Delapan Puluh</t>
  </si>
  <si>
    <t>Sembilan Puluh</t>
  </si>
  <si>
    <t>BELASAN</t>
  </si>
  <si>
    <t>Sebelas</t>
  </si>
  <si>
    <t>Dua Belas</t>
  </si>
  <si>
    <t>Tiga Belas</t>
  </si>
  <si>
    <t>Empat Belas</t>
  </si>
  <si>
    <t>Lima Belas</t>
  </si>
  <si>
    <t>Enam Belas</t>
  </si>
  <si>
    <t>Tujuh Belas</t>
  </si>
  <si>
    <t>Delapan Belas</t>
  </si>
  <si>
    <t>Sembilan Belas</t>
  </si>
  <si>
    <t>RATUSAN</t>
  </si>
  <si>
    <t>Seratus</t>
  </si>
  <si>
    <t>Dua Ratus</t>
  </si>
  <si>
    <t>Tiga Ratus</t>
  </si>
  <si>
    <t>Empat Ratus</t>
  </si>
  <si>
    <t>Lima Ratus</t>
  </si>
  <si>
    <t>Enam Ratus</t>
  </si>
  <si>
    <t>Tujuh Ratus</t>
  </si>
  <si>
    <t>Delapan Ratus</t>
  </si>
  <si>
    <t>Sembilan Ratus</t>
  </si>
  <si>
    <t>Disusun oleh</t>
  </si>
  <si>
    <t>FEE KONTRAKTOR 10%</t>
  </si>
  <si>
    <t>Sembilan</t>
  </si>
  <si>
    <t>bh</t>
  </si>
  <si>
    <t>-</t>
  </si>
  <si>
    <t>DAFTAR SATUAN MATERIAL / BAHAN</t>
  </si>
  <si>
    <t>URAIAN / JENIS BAHAN BANGUNAN</t>
  </si>
  <si>
    <t>m³</t>
  </si>
  <si>
    <t>kg</t>
  </si>
  <si>
    <t>btg</t>
  </si>
  <si>
    <t>pcs</t>
  </si>
  <si>
    <t>lbr</t>
  </si>
  <si>
    <t>ltr</t>
  </si>
  <si>
    <t>DAFTAR SATUAN UPAH</t>
  </si>
  <si>
    <t>DAFTAR  PEKERJA</t>
  </si>
  <si>
    <t>Pekerja</t>
  </si>
  <si>
    <t>oh</t>
  </si>
  <si>
    <t>Tukang Kayu</t>
  </si>
  <si>
    <t>Kepala Tukang Kayu</t>
  </si>
  <si>
    <t>Tukang Besi</t>
  </si>
  <si>
    <t>Kepala Tukang Besi Beton</t>
  </si>
  <si>
    <t>Kepala Tukang Besi Konstruksi / Profil</t>
  </si>
  <si>
    <t>Tukang Batu</t>
  </si>
  <si>
    <t>Kepala Tukang Batu</t>
  </si>
  <si>
    <t>Tukang Cat</t>
  </si>
  <si>
    <t>Tukang Aspal</t>
  </si>
  <si>
    <t>Tukang Las</t>
  </si>
  <si>
    <t>Tukang Pipa</t>
  </si>
  <si>
    <t>Tukang Listrik</t>
  </si>
  <si>
    <t>Mandor</t>
  </si>
  <si>
    <t>Operator Alat Berat</t>
  </si>
  <si>
    <t>Pembantu Operator</t>
  </si>
  <si>
    <t>Instalator</t>
  </si>
  <si>
    <t>Pembantu Instalator</t>
  </si>
  <si>
    <t>ANALISA HARGA SATUAN PEKERJAAN</t>
  </si>
  <si>
    <t>KOEF</t>
  </si>
  <si>
    <t>JUMLAH HARGA</t>
  </si>
  <si>
    <t>Kepala Tukang</t>
  </si>
  <si>
    <t>Jumlah</t>
  </si>
  <si>
    <t>Dibulatkan</t>
  </si>
  <si>
    <t>Pek. Pembersihan Lokasi</t>
  </si>
  <si>
    <t>Waerpack, tanpa kantong &amp; logam</t>
  </si>
  <si>
    <t>Safety Helmet Krisbow KW10 + Tali Helmet</t>
  </si>
  <si>
    <t>Syamsul Ma'arif</t>
  </si>
  <si>
    <t>Am Civil Maintenance</t>
  </si>
  <si>
    <t>Andik Yudiarto</t>
  </si>
  <si>
    <t>bulan</t>
  </si>
  <si>
    <t>Besi Beton U24</t>
  </si>
  <si>
    <t>Besi Beton U32</t>
  </si>
  <si>
    <t>Kawat Beton</t>
  </si>
  <si>
    <t>unit</t>
  </si>
  <si>
    <t>Semen PC</t>
  </si>
  <si>
    <t>Pasir Pasang</t>
  </si>
  <si>
    <t>Pasir Beton</t>
  </si>
  <si>
    <t>Bata Merah</t>
  </si>
  <si>
    <t>Pasir Urug</t>
  </si>
  <si>
    <t>Batu Belah / Quary</t>
  </si>
  <si>
    <t>Agregat 2/3</t>
  </si>
  <si>
    <t>Kayu kelas III</t>
  </si>
  <si>
    <t>Paku 5 cm - 10 cm</t>
  </si>
  <si>
    <t>Minyak bekisting</t>
  </si>
  <si>
    <t>VP Operation</t>
  </si>
  <si>
    <t>Pekerja / Kenek</t>
  </si>
  <si>
    <t>1 LS PENGADAAN PERLENGKAPAN K3</t>
  </si>
  <si>
    <t>orang</t>
  </si>
  <si>
    <t>Waktu pekerjaan</t>
  </si>
  <si>
    <t xml:space="preserve">Asumsi : </t>
  </si>
  <si>
    <t>Total manpower (pekerja, tukang, kepala tukang, mandor)</t>
  </si>
  <si>
    <t>Sarung Tangan Katun</t>
  </si>
  <si>
    <t>Kacamata Safety</t>
  </si>
  <si>
    <t>hari</t>
  </si>
  <si>
    <t>rit</t>
  </si>
  <si>
    <t>1 LS PEMBERSIHAN LOKASI KERJA</t>
  </si>
  <si>
    <t>Biaya pengeluaran puing keluar area LM</t>
  </si>
  <si>
    <t>Jumlah Pekerja khusus membersihkan lokasi pekerjaan</t>
  </si>
  <si>
    <t>Beton Instan K-300</t>
  </si>
  <si>
    <t>Beton Instan K-250</t>
  </si>
  <si>
    <t>sak</t>
  </si>
  <si>
    <t>Plywood tebal 9 mm</t>
  </si>
  <si>
    <t>Kayu Kelas II</t>
  </si>
  <si>
    <t>Dolken Kayu Galam Ø(8-10) cm, panjang 4 m</t>
  </si>
  <si>
    <t>Bata Ringan tebal 100 mm</t>
  </si>
  <si>
    <t>m¹</t>
  </si>
  <si>
    <t>Paku Beton 5 cm</t>
  </si>
  <si>
    <t>Taping Screw</t>
  </si>
  <si>
    <t>Hollow galvalum (40x40x0.5) mm</t>
  </si>
  <si>
    <r>
      <t xml:space="preserve">Upah Bongkar AC Split </t>
    </r>
    <r>
      <rPr>
        <sz val="12"/>
        <rFont val="Arial"/>
        <family val="2"/>
      </rPr>
      <t>½</t>
    </r>
    <r>
      <rPr>
        <sz val="12"/>
        <rFont val="Myriad Condensed Web"/>
        <family val="2"/>
      </rPr>
      <t>-2 PK</t>
    </r>
  </si>
  <si>
    <r>
      <t xml:space="preserve">Upah Pasang AC Split </t>
    </r>
    <r>
      <rPr>
        <sz val="12"/>
        <rFont val="Arial"/>
        <family val="2"/>
      </rPr>
      <t>½</t>
    </r>
    <r>
      <rPr>
        <sz val="12"/>
        <rFont val="Myriad Condensed Web"/>
        <family val="2"/>
      </rPr>
      <t>-2 PK</t>
    </r>
  </si>
  <si>
    <t>Waktu pembersihan lokasi pekerjaan</t>
  </si>
  <si>
    <t>Disetujui oleh</t>
  </si>
  <si>
    <t>Masker Medis setara KN90</t>
  </si>
  <si>
    <t>PT ANTAM Tbk UBPP Logam Mulia</t>
  </si>
  <si>
    <t>Setiap hari mitra kerja harus menyiapkan 1 orang khusus untuk membersihkan area kerja dan sekitarnya dan semua bongkaran / puing bekas bongkaran dibuang keluar lokasi Logam Mulia.</t>
  </si>
  <si>
    <t>Pembuangan puing ke luar area Logam Mulia</t>
  </si>
  <si>
    <t>lembar</t>
  </si>
  <si>
    <t>Swab Test (Antigen)</t>
  </si>
  <si>
    <t>Diketahui oleh</t>
  </si>
  <si>
    <t>No.</t>
  </si>
  <si>
    <t>Panjang</t>
  </si>
  <si>
    <t>Lebar</t>
  </si>
  <si>
    <t>Tinggi</t>
  </si>
  <si>
    <t>Volume</t>
  </si>
  <si>
    <t>Kawat beton</t>
  </si>
  <si>
    <t>Besi U24</t>
  </si>
  <si>
    <t>Baja IWF / H-Beam</t>
  </si>
  <si>
    <t>Tukang Las Konstruksi</t>
  </si>
  <si>
    <t>1 KG PASANG BAJA IWF</t>
  </si>
  <si>
    <t>Besi Siku</t>
  </si>
  <si>
    <t>Besi Profil / Lipped Channel</t>
  </si>
  <si>
    <t>1 KG PASANG BESI PROFIL</t>
  </si>
  <si>
    <t>Besi profil</t>
  </si>
  <si>
    <t>Roofseal set</t>
  </si>
  <si>
    <t>Nok Atap UPVC Alderon 860</t>
  </si>
  <si>
    <t xml:space="preserve">Mitra kerja wajib menyiapkan APD yang sesuai dan harus ada safety officer yang mengawasi safety pekerja setiap hari. Safety officer harus memiliki sertifikat POP atau K3 Konstruksi. Semua pekerja harus sudah di vaksin ke 2 atau vaksin booster. </t>
  </si>
  <si>
    <r>
      <rPr>
        <b/>
        <sz val="11"/>
        <color theme="1"/>
        <rFont val="Segoe UI"/>
        <family val="2"/>
      </rPr>
      <t xml:space="preserve"> </t>
    </r>
    <r>
      <rPr>
        <b/>
        <u/>
        <sz val="11"/>
        <color theme="1"/>
        <rFont val="Segoe UI"/>
        <family val="2"/>
      </rPr>
      <t>Elbanil Rasyid</t>
    </r>
  </si>
  <si>
    <t>Maintenance Manager</t>
  </si>
  <si>
    <t>Uraian Pekerjaan</t>
  </si>
  <si>
    <t>Total</t>
  </si>
  <si>
    <t>Pekerjaan Persiapan</t>
  </si>
  <si>
    <t>Kayu kelas II balok</t>
  </si>
  <si>
    <t>Plywood 9 mm</t>
  </si>
  <si>
    <t>Pembangunan Lapangan Tenis Indoor</t>
  </si>
  <si>
    <t>Pek. Bongkaran Lantai Beton</t>
  </si>
  <si>
    <t>Lantai beton lapangan tenis dibongkar sesuai ukuran pondasi</t>
  </si>
  <si>
    <t>Pek. Pengukuran dan Pemasangan Bouwplank</t>
  </si>
  <si>
    <t>Sebelum dllakukan pekerjaan galian, maka harus dilakukan pengukuran dan pemasangan bouwplank terlebih dahulu.</t>
  </si>
  <si>
    <t>Berat</t>
  </si>
  <si>
    <t>( m )</t>
  </si>
  <si>
    <t>( kg )</t>
  </si>
  <si>
    <t>1 M3 PEKERJAAN BONGKAR LANTAI BETON</t>
  </si>
  <si>
    <t>Kayu 5/7</t>
  </si>
  <si>
    <t>Paku biasa 2" - 5"</t>
  </si>
  <si>
    <t>Kayu papan 3/20</t>
  </si>
  <si>
    <t>1 M¹ PEKERJAAN PENGUKURAN DAN PEMASANGAN BOUWPLANK</t>
  </si>
  <si>
    <t>Pek. Galian Tanah</t>
  </si>
  <si>
    <t>a. Pondasi</t>
  </si>
  <si>
    <t>b. Sloof sb x</t>
  </si>
  <si>
    <t>c. Sloof sb z</t>
  </si>
  <si>
    <t>1 M3 PEKERJAAN GALIAN TANAH</t>
  </si>
  <si>
    <t>Pek. Lantai Kerja</t>
  </si>
  <si>
    <t>Lantai kerja menggunakan beton mutu K-100</t>
  </si>
  <si>
    <t>1 M3 PEK. LANTAI KERJA BETON K-100</t>
  </si>
  <si>
    <t>Split 2/3</t>
  </si>
  <si>
    <t>Tanah galian di bawah lantai beton diasumsikan sebagai jenis tanah biasa. Galian tanah untuk sloof dan pilecap.</t>
  </si>
  <si>
    <t>Kedalaman strausspile = 4 meter dari bawah pilecap. Diameter 30 cm</t>
  </si>
  <si>
    <t>Penulangan dan Pengecoran Beton Strausspile</t>
  </si>
  <si>
    <t>Pek. Galian Pondasi Strausspile</t>
  </si>
  <si>
    <r>
      <t xml:space="preserve">Pembesian 6D13, sengkang spiral </t>
    </r>
    <r>
      <rPr>
        <sz val="11"/>
        <color rgb="FF000000"/>
        <rFont val="Myriad Condensed Web"/>
        <family val="2"/>
      </rPr>
      <t>Ø</t>
    </r>
    <r>
      <rPr>
        <i/>
        <sz val="11"/>
        <color rgb="FF000000"/>
        <rFont val="Myriad Condensed Web"/>
        <family val="2"/>
      </rPr>
      <t xml:space="preserve">8-150 mm dan pengecoran beton instan mutu K300. </t>
    </r>
  </si>
  <si>
    <t>PEKERJAAN GALIAN DAN STRUKTUR BAWAH</t>
  </si>
  <si>
    <t>Tukang Bor</t>
  </si>
  <si>
    <t>Stang bor, batang bor diameter 1¼"</t>
  </si>
  <si>
    <t>Bor Auger diameter 30 cm</t>
  </si>
  <si>
    <t>SEWA PERALATAN</t>
  </si>
  <si>
    <t>1 M1 PENGEBORAN STRAUSS PILE Ø 30 CM TANAH KERAS</t>
  </si>
  <si>
    <t>1 M1 PENULANGAN DAN PENGECORAN BETON INSTAN K300 LUBANG STRAUSSPILE</t>
  </si>
  <si>
    <t>Vibrator beton; 45 mm; 10 HP</t>
  </si>
  <si>
    <t>Molen (Concrete mixer 0,3 m3)</t>
  </si>
  <si>
    <t>Tulangan utama 6D13 mm</t>
  </si>
  <si>
    <t>Sengkang Spiral Ø8-150 mm</t>
  </si>
  <si>
    <t xml:space="preserve">Pembesian D16-150 mm dan beton ready mix mutu K300. </t>
  </si>
  <si>
    <t>Beton Readymix K-300</t>
  </si>
  <si>
    <t>1 M3 MEMBUAT PILECAP BETON BERTULANG (150 KG BESI + BEKISTING)</t>
  </si>
  <si>
    <t>Beton readymix K-300</t>
  </si>
  <si>
    <t>1 M3 MEMBUAT SLOOF BETON BERTULANG (200 KG BESI + BEKISTING)</t>
  </si>
  <si>
    <t>Pek. Sloof Beton Bertulang</t>
  </si>
  <si>
    <t>Pek. Pilecap Beton Bertulang</t>
  </si>
  <si>
    <t>a. Sloof sb x</t>
  </si>
  <si>
    <t>b. Sloof sb z</t>
  </si>
  <si>
    <t>Pek. Kolom Pedestal</t>
  </si>
  <si>
    <r>
      <t>Beton menggunakan beton ready mix mutu K-300, Tulangan utama menggunakan 8</t>
    </r>
    <r>
      <rPr>
        <sz val="11"/>
        <color rgb="FF000000"/>
        <rFont val="Myriad Condensed Web"/>
        <family val="2"/>
      </rPr>
      <t>D</t>
    </r>
    <r>
      <rPr>
        <i/>
        <sz val="11"/>
        <color rgb="FF000000"/>
        <rFont val="Myriad Condensed Web"/>
        <family val="2"/>
      </rPr>
      <t xml:space="preserve">16 mm dan sengkang </t>
    </r>
    <r>
      <rPr>
        <sz val="11"/>
        <color rgb="FF000000"/>
        <rFont val="Myriad Condensed Web"/>
        <family val="2"/>
      </rPr>
      <t>Ø8-150 mm</t>
    </r>
  </si>
  <si>
    <t>Kolom Pedestal</t>
  </si>
  <si>
    <t>1 M3 MEMBUAT KOLOM PEDESTAL BETON BERTULANG (300 KG BESI + BEKISTING)</t>
  </si>
  <si>
    <t>Besi U32</t>
  </si>
  <si>
    <t>Dolken kayu galam Ø(8-10) cm, panjang 4 m</t>
  </si>
  <si>
    <t>PEKERJAAN STRUKTUR ATAS</t>
  </si>
  <si>
    <t>Pekerjaan Struktur Atas</t>
  </si>
  <si>
    <t>Pekerjaan Galian dan Struktur Bawah</t>
  </si>
  <si>
    <t>Pek. Kolom Struktur</t>
  </si>
  <si>
    <t>Pek. Rafter</t>
  </si>
  <si>
    <t>b. Base plate t=20 mm</t>
  </si>
  <si>
    <t>c. Plat stiffener t=12 mm</t>
  </si>
  <si>
    <t>a. Castellated 525x175x7x11</t>
  </si>
  <si>
    <t>b. Plat stiffener t=10 mm</t>
  </si>
  <si>
    <t>c. Haunch Rafter ke Kolom</t>
  </si>
  <si>
    <t>d. Haunch Rafter ke Rafter</t>
  </si>
  <si>
    <t>c. Plat Endplate t=12 mm</t>
  </si>
  <si>
    <t>Pek. Urugan Tanah Kembali</t>
  </si>
  <si>
    <t>Urugan menggunakan tanah bekas galian</t>
  </si>
  <si>
    <t>1 M3 PEKERJAAN URUGAN TANAH KEMBALI</t>
  </si>
  <si>
    <r>
      <t>m</t>
    </r>
    <r>
      <rPr>
        <sz val="12"/>
        <color theme="1"/>
        <rFont val="Calibri"/>
        <family val="2"/>
      </rPr>
      <t>³</t>
    </r>
  </si>
  <si>
    <r>
      <t>m</t>
    </r>
    <r>
      <rPr>
        <sz val="12"/>
        <color theme="1"/>
        <rFont val="Calibri"/>
        <family val="2"/>
      </rPr>
      <t>²</t>
    </r>
  </si>
  <si>
    <t>Urugan Tanah Kembali</t>
  </si>
  <si>
    <t>Pek. Purlin</t>
  </si>
  <si>
    <t>b. Sagrod</t>
  </si>
  <si>
    <t>c. Cleat plat</t>
  </si>
  <si>
    <t>Pek. Kantilever</t>
  </si>
  <si>
    <t>Kantilever menggunakan baja WF 200x100x5,5x8 termasuk stiffener 10 mm</t>
  </si>
  <si>
    <t>a. WF-150x75x5x7</t>
  </si>
  <si>
    <t>1 M3 MEMBUAT BETON LANTAI MUTU K-300 (TANPA TULANGAN)</t>
  </si>
  <si>
    <t>Pek. Pengecoran Lantai Bekas Bongkaran</t>
  </si>
  <si>
    <t>Pek. Eave Strut</t>
  </si>
  <si>
    <t>Eave strut menggunakan WF-200x100x5,5x8 mm</t>
  </si>
  <si>
    <t>Include dalam pekerjaan ini purlin menggunakan LC-150x50x20x2,3 mm, cleat plat t=3mm dan sagrod  SR-01-04 dia. 12 mm  dan wind bracing</t>
  </si>
  <si>
    <t>Pasang Angkur</t>
  </si>
  <si>
    <r>
      <t xml:space="preserve">Angkur menggunakan </t>
    </r>
    <r>
      <rPr>
        <sz val="11"/>
        <color rgb="FF000000"/>
        <rFont val="Myriad Condensed Web"/>
        <family val="2"/>
      </rPr>
      <t>Ø</t>
    </r>
    <r>
      <rPr>
        <i/>
        <sz val="11"/>
        <color rgb="FF000000"/>
        <rFont val="Myriad Condensed Web"/>
        <family val="2"/>
      </rPr>
      <t>16 mm panjang tertanam 400 mm.</t>
    </r>
  </si>
  <si>
    <t>Angkur Ø16 mm panjang 500 mm</t>
  </si>
  <si>
    <t>Baut menggunakan HTB A325 M12</t>
  </si>
  <si>
    <t>Pasang Baut</t>
  </si>
  <si>
    <t>Angkur</t>
  </si>
  <si>
    <t>Baut</t>
  </si>
  <si>
    <t>a. Kolom ke Rafter</t>
  </si>
  <si>
    <t>b. Rafter ke Rafter</t>
  </si>
  <si>
    <t>c. Kolom ke Kantilever</t>
  </si>
  <si>
    <t>d. Kolom ke Eave Strut</t>
  </si>
  <si>
    <t>e. Cleat plate ke Purlin</t>
  </si>
  <si>
    <t>Baut HTB A325 M12</t>
  </si>
  <si>
    <t>Roofseal set Alderon</t>
  </si>
  <si>
    <t>1 M2 PENGECATAN BESI</t>
  </si>
  <si>
    <t>Cat Jotun Hardtop XP</t>
  </si>
  <si>
    <t>Jotun Thinner No. 10</t>
  </si>
  <si>
    <t>Kwas 3"</t>
  </si>
  <si>
    <t>Oh</t>
  </si>
  <si>
    <t>Pengecatan Besi</t>
  </si>
  <si>
    <t>Cat menggunakan cat Jotun Hardtop XP warna Hijau</t>
  </si>
  <si>
    <t>b. WF-200x100x5,5x8 (Eave Strut)</t>
  </si>
  <si>
    <t>c. Castellate 525x175x7x11 (Rafter)</t>
  </si>
  <si>
    <t>d. WF-150x75x5x7</t>
  </si>
  <si>
    <t>e. Base plate t=20 mm</t>
  </si>
  <si>
    <t>f. Plat stiffener t=12 mm</t>
  </si>
  <si>
    <t>g. Plat stiffener t=10 mm</t>
  </si>
  <si>
    <t>h. Plat Endplate t=12 mm</t>
  </si>
  <si>
    <t>b. Plat endplate t=10 mm</t>
  </si>
  <si>
    <t>c. Plat stiffener t=10 mm</t>
  </si>
  <si>
    <t>i. Plat endplate t=10 mm</t>
  </si>
  <si>
    <t>j. Plat stiffener t=10 mm</t>
  </si>
  <si>
    <t>k. Purlin</t>
  </si>
  <si>
    <t>l. Sagrod</t>
  </si>
  <si>
    <t>m. Cleat plat</t>
  </si>
  <si>
    <t>TAKE OFF SHEET</t>
  </si>
  <si>
    <t>a. HB-200x200x8x12</t>
  </si>
  <si>
    <t>a. HB-200x200x8x12 (Column)</t>
  </si>
  <si>
    <t>Kolom menggunakan baja HB-200x200x8x12 mm mutu SS400, Baseplate (300x250x20) mm dan stiffener t=12 mm</t>
  </si>
  <si>
    <t>Rafter menggunakan baja Honey Comb / Castellated 525x175x7x11, stiffener 10 mm, endplate 12mm, haunch WF-350x175x7x11</t>
  </si>
  <si>
    <t>Pasang Nok / Wuwungan Atap</t>
  </si>
  <si>
    <t>1 M1 PASANG NOK ATAP UPVC</t>
  </si>
  <si>
    <t>Roof seal set</t>
  </si>
  <si>
    <t>Nok Atap UPVC Alderon ID 860</t>
  </si>
  <si>
    <t>D.</t>
  </si>
  <si>
    <t>PEKERJAAN DINDING</t>
  </si>
  <si>
    <t>PEKERJAAN ATAP DAN TALANG</t>
  </si>
  <si>
    <t>Pengecoran Lantai (bekas galian pada)</t>
  </si>
  <si>
    <t>Pekerjaan Atap dan Talang</t>
  </si>
  <si>
    <t>Pasang Nok Atap / Wuwungan</t>
  </si>
  <si>
    <t>E.</t>
  </si>
  <si>
    <t>a. Purlin LC-125x50x20x2,3</t>
  </si>
  <si>
    <t>Eave Strut WF-200x100x5,5x8</t>
  </si>
  <si>
    <t>d. Haunch</t>
  </si>
  <si>
    <t>Rangka Talang</t>
  </si>
  <si>
    <t>a. LC-150x50x20x2,3</t>
  </si>
  <si>
    <t>b. L-30x30x3</t>
  </si>
  <si>
    <t>c. L-30x30x3</t>
  </si>
  <si>
    <t>Pasang Rangka Talang</t>
  </si>
  <si>
    <t>Pasang Talang</t>
  </si>
  <si>
    <t>Talang menggunakan talang PVC 8 inch RG-220</t>
  </si>
  <si>
    <t>Pasang Downspot</t>
  </si>
  <si>
    <t>Downsopt menggunakan pipa PVC 4 inch</t>
  </si>
  <si>
    <t>1 M1 PASANG TALANG PVC</t>
  </si>
  <si>
    <t>Talang PVC 8 inch RG-220</t>
  </si>
  <si>
    <t>1 M1 PASANG DOWNSPOT</t>
  </si>
  <si>
    <t>Pipa PVC Ø4 inch D Rucika</t>
  </si>
  <si>
    <t>Perlengkapan</t>
  </si>
  <si>
    <t>lot</t>
  </si>
  <si>
    <t>d. Windbracing</t>
  </si>
  <si>
    <t>Pasang Bata Ringan</t>
  </si>
  <si>
    <t>Plesteran Dinding</t>
  </si>
  <si>
    <t>Bata menggunakan jenis AAC  tebal 100 mm dengan perekat MU 380</t>
  </si>
  <si>
    <t>Pekerjaan Dinding</t>
  </si>
  <si>
    <t>Acian Dinding</t>
  </si>
  <si>
    <t>Kolom Praktis</t>
  </si>
  <si>
    <t>Ringbalk</t>
  </si>
  <si>
    <t>Pasang Atap Translucent</t>
  </si>
  <si>
    <t>Pasang Atap Dop</t>
  </si>
  <si>
    <t>1 M2 PASANG BATA RINGAN</t>
  </si>
  <si>
    <t>Mortar MU-380 ThinBedMAX</t>
  </si>
  <si>
    <t>1 M2 PLESTERAN</t>
  </si>
  <si>
    <t>Mortar MU-100</t>
  </si>
  <si>
    <t>1 M2 ACIAN</t>
  </si>
  <si>
    <t>Mortar MU-200</t>
  </si>
  <si>
    <t>Atap UPVC Alderon 860 DOP</t>
  </si>
  <si>
    <t>1 M2 PASANG ATAP UPVC TRANSLUCENT</t>
  </si>
  <si>
    <t>Atap UPVC Alderon 860 Translucent</t>
  </si>
  <si>
    <t>Atap menggunahan UPVC Alderon ID 860 Translucent</t>
  </si>
  <si>
    <t>Mortar MU-200 SkimWall</t>
  </si>
  <si>
    <t>Pasang Atap UPVC Doff</t>
  </si>
  <si>
    <t>Atap menggunahan UPVC Alderon ID 860 Doff</t>
  </si>
  <si>
    <t>Pasang Atap UPVC Translucent</t>
  </si>
  <si>
    <t>Plesteran menggunakan mortar MU-100, tebal 10 mm.</t>
  </si>
  <si>
    <t>Acian menggunakan mortar MU-200 SkimWall</t>
  </si>
  <si>
    <t xml:space="preserve">1 M¹ PEK. KOLOM PRAKTIS BETON K-300 </t>
  </si>
  <si>
    <t xml:space="preserve">1 M¹ PEK. RING BALOK BETON K-300 </t>
  </si>
  <si>
    <t>Lantai bekas bongkaran dicor kembali dengan beton readymix K-300 tebal 100 mm dan 50 mm yang di atas sloof</t>
  </si>
  <si>
    <t>Tulangan utama menggunakan 4Ø12mm dan sengkang Ø8-200mm</t>
  </si>
  <si>
    <t>Atap UPVC Alderon 860 Doff</t>
  </si>
  <si>
    <t>1 M2 PASANG ATAP UPVC DOFF</t>
  </si>
  <si>
    <t>Perlengkapan / Aksesories</t>
  </si>
  <si>
    <t>Besi L-30x30x3 setiap 800 mm menempel pada LC-150x50x20x2,3</t>
  </si>
  <si>
    <t>Safety Helmet Krisbow  + Tali Helmet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</si>
</sst>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quot;Rp&quot;\ * #,##0_ ;_ &quot;Rp&quot;\ * \-#,##0_ ;_ &quot;Rp&quot;\ * &quot;-&quot;_ ;_ @_ "/>
    <numFmt numFmtId="165" formatCode="_ * #,##0_ ;_ * \-#,##0_ ;_ * &quot;-&quot;_ ;_ @_ "/>
    <numFmt numFmtId="166" formatCode="_(* #,##0_);_(* \(#,##0\);_(* &quot;-&quot;_);_(@_)"/>
    <numFmt numFmtId="167" formatCode="_(* #,##0.00_);_(* \(#,##0.00\);_(* &quot;-&quot;??_);_(@_)"/>
    <numFmt numFmtId="168" formatCode="#,##0.0000_ ;\-#,##0.0000\ "/>
    <numFmt numFmtId="169" formatCode="\J\a\k\a\r\t\a\,\ dd\ mmmm\ yyyy"/>
    <numFmt numFmtId="170" formatCode="0.000"/>
    <numFmt numFmtId="171" formatCode="#,##0.000_ ;\-#,##0.000\ "/>
    <numFmt numFmtId="172" formatCode="0\.\ "/>
    <numFmt numFmtId="173" formatCode="_(* #,##0_);_(* \(#,##0\);_(* \-_);_(@_)"/>
    <numFmt numFmtId="174" formatCode="0.00000"/>
    <numFmt numFmtId="175" formatCode="\A\N\-0#"/>
    <numFmt numFmtId="176" formatCode="_ * #,##0.000_ ;_ * \-#,##0.000_ ;_ * &quot;-&quot;_ ;_ @_ "/>
    <numFmt numFmtId="177" formatCode="\2\8\3\5\-0#"/>
    <numFmt numFmtId="178" formatCode="_(* #,##0.000_);_(* \(#,##0.000\);_(* &quot;-&quot;??_);_(@_)"/>
    <numFmt numFmtId="179" formatCode="0_)"/>
    <numFmt numFmtId="180" formatCode="\2\8\3\6\-0#"/>
    <numFmt numFmtId="181" formatCode="_ * #,##0.000_ ;_ * \-#,##0.000_ ;_ * &quot;-&quot;???_ ;_ @_ "/>
    <numFmt numFmtId="182" formatCode="0.000%"/>
    <numFmt numFmtId="183" formatCode="_-* #,##0_-;\-* #,##0_-;_-* &quot;-&quot;??_-;_-@_-"/>
    <numFmt numFmtId="184" formatCode="_ * #,##0.00_ ;_ * \-#,##0.00_ ;_ * &quot;-&quot;_ ;_ @_ "/>
    <numFmt numFmtId="185" formatCode="_ * #,##0.0000_ ;_ * \-#,##0.0000_ ;_ * &quot;-&quot;_ ;_ @_ "/>
  </numFmts>
  <fonts count="50">
    <font>
      <sz val="11"/>
      <color theme="1"/>
      <name val="Calibri"/>
      <family val="2"/>
      <charset val="1"/>
      <scheme val="minor"/>
    </font>
    <font>
      <sz val="11"/>
      <color theme="1"/>
      <name val="Calibri"/>
      <family val="2"/>
      <scheme val="minor"/>
    </font>
    <font>
      <sz val="11"/>
      <color theme="1"/>
      <name val="Calibri"/>
      <family val="2"/>
      <charset val="1"/>
      <scheme val="minor"/>
    </font>
    <font>
      <sz val="12"/>
      <name val="Arial"/>
      <family val="2"/>
    </font>
    <font>
      <b/>
      <u/>
      <sz val="11"/>
      <color theme="1"/>
      <name val="Segoe UI"/>
      <family val="2"/>
    </font>
    <font>
      <sz val="11"/>
      <color theme="1"/>
      <name val="Segoe UI"/>
      <family val="2"/>
    </font>
    <font>
      <b/>
      <i/>
      <sz val="11"/>
      <color theme="1"/>
      <name val="Segoe UI"/>
      <family val="2"/>
    </font>
    <font>
      <b/>
      <sz val="11"/>
      <color theme="1"/>
      <name val="Segoe UI"/>
      <family val="2"/>
    </font>
    <font>
      <sz val="12"/>
      <color indexed="8"/>
      <name val="Segoe UI"/>
      <family val="2"/>
    </font>
    <font>
      <sz val="12"/>
      <name val="Segoe UI"/>
      <family val="2"/>
    </font>
    <font>
      <b/>
      <sz val="12"/>
      <color indexed="8"/>
      <name val="Segoe UI"/>
      <family val="2"/>
    </font>
    <font>
      <sz val="10"/>
      <name val="Arial"/>
      <family val="2"/>
    </font>
    <font>
      <sz val="10"/>
      <name val="Palatino"/>
      <family val="1"/>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5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Helv"/>
      <charset val="204"/>
    </font>
    <font>
      <sz val="10"/>
      <name val="Arial"/>
      <family val="2"/>
    </font>
    <font>
      <b/>
      <sz val="16"/>
      <color theme="1"/>
      <name val="Myriad Condensed Web"/>
      <family val="2"/>
    </font>
    <font>
      <sz val="12"/>
      <name val="Myriad Condensed Web"/>
      <family val="2"/>
    </font>
    <font>
      <b/>
      <sz val="12"/>
      <color theme="1"/>
      <name val="Myriad Condensed Web"/>
      <family val="2"/>
    </font>
    <font>
      <sz val="12"/>
      <color indexed="8"/>
      <name val="Myriad Condensed Web"/>
      <family val="2"/>
    </font>
    <font>
      <sz val="12"/>
      <color theme="1"/>
      <name val="Myriad Condensed Web"/>
      <family val="2"/>
    </font>
    <font>
      <b/>
      <sz val="12"/>
      <name val="Myriad Condensed Web"/>
      <family val="2"/>
    </font>
    <font>
      <b/>
      <sz val="16"/>
      <name val="Myriad Condensed Web"/>
      <family val="2"/>
    </font>
    <font>
      <sz val="12"/>
      <color rgb="FFFF0000"/>
      <name val="Myriad Condensed Web"/>
      <family val="2"/>
    </font>
    <font>
      <i/>
      <sz val="11"/>
      <color rgb="FF000000"/>
      <name val="Myriad Condensed Web"/>
      <family val="2"/>
    </font>
    <font>
      <sz val="11"/>
      <color rgb="FF000000"/>
      <name val="Myriad Condensed Web"/>
      <family val="2"/>
    </font>
    <font>
      <sz val="11"/>
      <color theme="1"/>
      <name val="Myriad Web"/>
      <family val="2"/>
    </font>
    <font>
      <b/>
      <sz val="11"/>
      <color theme="1"/>
      <name val="Myriad Web"/>
      <family val="2"/>
    </font>
    <font>
      <sz val="12"/>
      <color theme="1"/>
      <name val="Myriad Web"/>
      <family val="2"/>
    </font>
    <font>
      <sz val="12"/>
      <color theme="1"/>
      <name val="Calibri"/>
      <family val="2"/>
    </font>
    <font>
      <sz val="12"/>
      <name val="Myriad Pro"/>
      <family val="2"/>
    </font>
    <font>
      <sz val="11"/>
      <name val="Segoe UI"/>
      <family val="2"/>
    </font>
    <font>
      <b/>
      <u/>
      <sz val="11"/>
      <name val="Segoe UI"/>
      <family val="2"/>
    </font>
    <font>
      <b/>
      <sz val="14"/>
      <color theme="1"/>
      <name val="Myriad Web"/>
      <family val="2"/>
    </font>
  </fonts>
  <fills count="18">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19"/>
        <bgColor indexed="55"/>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3"/>
        <bgColor indexed="34"/>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8"/>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8"/>
      </top>
      <bottom style="thin">
        <color indexed="64"/>
      </bottom>
      <diagonal/>
    </border>
  </borders>
  <cellStyleXfs count="816">
    <xf numFmtId="0" fontId="0" fillId="0" borderId="0"/>
    <xf numFmtId="165" fontId="2" fillId="0" borderId="0" applyFont="0" applyFill="0" applyBorder="0" applyAlignment="0" applyProtection="0"/>
    <xf numFmtId="0" fontId="2" fillId="0" borderId="0"/>
    <xf numFmtId="0" fontId="3" fillId="0" borderId="0"/>
    <xf numFmtId="0" fontId="12" fillId="0" borderId="0"/>
    <xf numFmtId="40" fontId="12" fillId="0" borderId="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9" applyNumberFormat="0" applyAlignment="0" applyProtection="0"/>
    <xf numFmtId="0" fontId="17" fillId="17" borderId="10" applyNumberFormat="0" applyAlignment="0" applyProtection="0"/>
    <xf numFmtId="38"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0" fontId="12" fillId="0" borderId="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7" borderId="9" applyNumberFormat="0" applyAlignment="0" applyProtection="0"/>
    <xf numFmtId="0" fontId="24" fillId="0" borderId="14" applyNumberFormat="0" applyFill="0" applyAlignment="0" applyProtection="0"/>
    <xf numFmtId="0" fontId="25" fillId="7" borderId="0" applyNumberFormat="0" applyBorder="0" applyAlignment="0" applyProtection="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 borderId="15" applyNumberFormat="0" applyAlignment="0" applyProtection="0"/>
    <xf numFmtId="0" fontId="26" fillId="16" borderId="16" applyNumberFormat="0" applyAlignment="0" applyProtection="0"/>
    <xf numFmtId="0" fontId="27" fillId="0" borderId="0" applyNumberFormat="0" applyFill="0" applyBorder="0" applyAlignment="0" applyProtection="0"/>
    <xf numFmtId="0" fontId="28" fillId="0" borderId="17" applyNumberFormat="0" applyFill="0" applyAlignment="0" applyProtection="0"/>
    <xf numFmtId="0" fontId="29" fillId="0" borderId="0" applyNumberFormat="0" applyFill="0" applyBorder="0" applyAlignment="0" applyProtection="0"/>
    <xf numFmtId="167" fontId="11" fillId="0" borderId="0" applyFont="0" applyFill="0" applyBorder="0" applyAlignment="0" applyProtection="0"/>
    <xf numFmtId="0" fontId="11" fillId="0" borderId="0"/>
    <xf numFmtId="0" fontId="3" fillId="0" borderId="0"/>
    <xf numFmtId="173" fontId="11" fillId="0" borderId="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0" fontId="2" fillId="0" borderId="0"/>
    <xf numFmtId="0" fontId="30" fillId="0" borderId="0"/>
    <xf numFmtId="0" fontId="11" fillId="0" borderId="0"/>
    <xf numFmtId="0" fontId="11" fillId="0" borderId="0"/>
    <xf numFmtId="0" fontId="31" fillId="0" borderId="0"/>
    <xf numFmtId="166" fontId="31" fillId="0" borderId="0" applyFont="0" applyFill="0" applyBorder="0" applyAlignment="0" applyProtection="0"/>
    <xf numFmtId="0" fontId="11" fillId="0" borderId="0"/>
    <xf numFmtId="166"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55">
    <xf numFmtId="0" fontId="0" fillId="0" borderId="0" xfId="0"/>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0" xfId="2" applyFont="1" applyProtection="1">
      <protection hidden="1"/>
    </xf>
    <xf numFmtId="0" fontId="5" fillId="0" borderId="0" xfId="2" applyFont="1" applyAlignment="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164" fontId="5" fillId="0" borderId="2" xfId="0" applyNumberFormat="1" applyFont="1" applyBorder="1" applyAlignment="1" applyProtection="1">
      <alignment vertical="center"/>
      <protection hidden="1"/>
    </xf>
    <xf numFmtId="165" fontId="5" fillId="0" borderId="0" xfId="2" applyNumberFormat="1" applyFont="1" applyProtection="1">
      <protection hidden="1"/>
    </xf>
    <xf numFmtId="0" fontId="5" fillId="0" borderId="1" xfId="0" applyFont="1" applyBorder="1" applyAlignment="1" applyProtection="1">
      <alignment vertical="center"/>
      <protection hidden="1"/>
    </xf>
    <xf numFmtId="0" fontId="8" fillId="0" borderId="6" xfId="3" applyFont="1" applyBorder="1" applyAlignment="1" applyProtection="1">
      <alignment horizontal="center"/>
      <protection hidden="1"/>
    </xf>
    <xf numFmtId="0" fontId="8" fillId="0" borderId="6" xfId="3" applyFont="1" applyBorder="1" applyProtection="1">
      <protection hidden="1"/>
    </xf>
    <xf numFmtId="0" fontId="9" fillId="0" borderId="0" xfId="3" applyFont="1" applyProtection="1">
      <protection hidden="1"/>
    </xf>
    <xf numFmtId="0" fontId="8" fillId="0" borderId="7" xfId="3" applyFont="1" applyBorder="1" applyAlignment="1" applyProtection="1">
      <alignment horizontal="center"/>
      <protection hidden="1"/>
    </xf>
    <xf numFmtId="0" fontId="8" fillId="0" borderId="7" xfId="3" applyFont="1" applyBorder="1" applyProtection="1">
      <protection hidden="1"/>
    </xf>
    <xf numFmtId="0" fontId="5" fillId="0" borderId="0" xfId="0" applyFont="1" applyAlignment="1" applyProtection="1">
      <alignment horizontal="center" vertical="center"/>
      <protection hidden="1"/>
    </xf>
    <xf numFmtId="0" fontId="9" fillId="0" borderId="8" xfId="3" applyFont="1" applyBorder="1" applyAlignment="1" applyProtection="1">
      <alignment horizontal="center"/>
      <protection hidden="1"/>
    </xf>
    <xf numFmtId="0" fontId="9" fillId="0" borderId="8" xfId="3" applyFont="1" applyBorder="1" applyProtection="1">
      <protection hidden="1"/>
    </xf>
    <xf numFmtId="0" fontId="10" fillId="0" borderId="0" xfId="3" applyFont="1" applyAlignment="1" applyProtection="1">
      <alignment horizontal="center"/>
      <protection hidden="1"/>
    </xf>
    <xf numFmtId="0" fontId="8" fillId="0" borderId="0" xfId="3" applyFont="1" applyProtection="1">
      <protection hidden="1"/>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top"/>
      <protection locked="0"/>
    </xf>
    <xf numFmtId="0" fontId="6" fillId="0" borderId="0" xfId="0" applyFont="1" applyAlignment="1" applyProtection="1">
      <alignment horizontal="left" vertical="center" wrapText="1"/>
      <protection locked="0"/>
    </xf>
    <xf numFmtId="0" fontId="32" fillId="0" borderId="0" xfId="812" applyFont="1" applyAlignment="1">
      <alignment vertical="center"/>
    </xf>
    <xf numFmtId="0" fontId="33" fillId="0" borderId="0" xfId="812" applyFont="1" applyAlignment="1">
      <alignment vertical="center"/>
    </xf>
    <xf numFmtId="0" fontId="34" fillId="0" borderId="2" xfId="812" applyFont="1" applyBorder="1" applyAlignment="1">
      <alignment horizontal="center" vertical="center"/>
    </xf>
    <xf numFmtId="0" fontId="34" fillId="0" borderId="2" xfId="812" applyFont="1" applyBorder="1" applyAlignment="1">
      <alignment horizontal="center" vertical="center" wrapText="1"/>
    </xf>
    <xf numFmtId="0" fontId="33" fillId="0" borderId="0" xfId="812" applyFont="1" applyAlignment="1">
      <alignment horizontal="center" vertical="center"/>
    </xf>
    <xf numFmtId="175" fontId="33" fillId="0" borderId="22" xfId="812" applyNumberFormat="1" applyFont="1" applyBorder="1" applyAlignment="1">
      <alignment horizontal="center" vertical="center"/>
    </xf>
    <xf numFmtId="0" fontId="35" fillId="0" borderId="5" xfId="809" applyFont="1" applyBorder="1"/>
    <xf numFmtId="178" fontId="35" fillId="0" borderId="31" xfId="798" applyNumberFormat="1" applyFont="1" applyFill="1" applyBorder="1" applyProtection="1"/>
    <xf numFmtId="176" fontId="35" fillId="0" borderId="30" xfId="809" applyNumberFormat="1" applyFont="1" applyBorder="1" applyAlignment="1">
      <alignment horizontal="center"/>
    </xf>
    <xf numFmtId="165" fontId="35" fillId="0" borderId="30" xfId="1" applyFont="1" applyFill="1" applyBorder="1" applyProtection="1"/>
    <xf numFmtId="165" fontId="35" fillId="0" borderId="5" xfId="1" applyFont="1" applyFill="1" applyBorder="1" applyProtection="1"/>
    <xf numFmtId="177" fontId="35" fillId="0" borderId="23" xfId="809" applyNumberFormat="1" applyFont="1" applyBorder="1" applyAlignment="1">
      <alignment horizontal="center"/>
    </xf>
    <xf numFmtId="165" fontId="35" fillId="0" borderId="33" xfId="1" applyFont="1" applyFill="1" applyBorder="1" applyProtection="1"/>
    <xf numFmtId="165" fontId="35" fillId="0" borderId="26" xfId="1" applyFont="1" applyFill="1" applyBorder="1" applyProtection="1"/>
    <xf numFmtId="0" fontId="35" fillId="0" borderId="26" xfId="809" applyFont="1" applyBorder="1"/>
    <xf numFmtId="0" fontId="35" fillId="0" borderId="34" xfId="809" applyFont="1" applyBorder="1"/>
    <xf numFmtId="0" fontId="35" fillId="0" borderId="34" xfId="809" applyFont="1" applyBorder="1" applyAlignment="1">
      <alignment horizontal="center"/>
    </xf>
    <xf numFmtId="176" fontId="35" fillId="0" borderId="34" xfId="798" applyNumberFormat="1" applyFont="1" applyFill="1" applyBorder="1" applyProtection="1"/>
    <xf numFmtId="165" fontId="35" fillId="0" borderId="35" xfId="1" applyFont="1" applyFill="1" applyBorder="1" applyProtection="1"/>
    <xf numFmtId="165" fontId="35" fillId="0" borderId="36" xfId="1" applyFont="1" applyFill="1" applyBorder="1" applyProtection="1"/>
    <xf numFmtId="177" fontId="35" fillId="0" borderId="29" xfId="809" applyNumberFormat="1" applyFont="1" applyBorder="1" applyAlignment="1">
      <alignment horizontal="center"/>
    </xf>
    <xf numFmtId="0" fontId="35" fillId="0" borderId="37" xfId="809" applyFont="1" applyBorder="1"/>
    <xf numFmtId="0" fontId="35" fillId="0" borderId="37" xfId="809" applyFont="1" applyBorder="1" applyAlignment="1">
      <alignment horizontal="center"/>
    </xf>
    <xf numFmtId="176" fontId="35" fillId="0" borderId="37" xfId="798" applyNumberFormat="1" applyFont="1" applyFill="1" applyBorder="1" applyProtection="1"/>
    <xf numFmtId="165" fontId="35" fillId="0" borderId="38" xfId="1" applyFont="1" applyFill="1" applyBorder="1" applyProtection="1"/>
    <xf numFmtId="165" fontId="35" fillId="0" borderId="39" xfId="1" applyFont="1" applyFill="1" applyBorder="1" applyProtection="1"/>
    <xf numFmtId="170" fontId="35" fillId="0" borderId="37" xfId="809" applyNumberFormat="1" applyFont="1" applyBorder="1" applyAlignment="1">
      <alignment horizontal="center"/>
    </xf>
    <xf numFmtId="180" fontId="35" fillId="0" borderId="23" xfId="809" applyNumberFormat="1" applyFont="1" applyBorder="1" applyAlignment="1">
      <alignment horizontal="center"/>
    </xf>
    <xf numFmtId="180" fontId="35" fillId="0" borderId="29" xfId="809" applyNumberFormat="1" applyFont="1" applyBorder="1" applyAlignment="1">
      <alignment horizontal="center"/>
    </xf>
    <xf numFmtId="0" fontId="37" fillId="0" borderId="0" xfId="808" applyFont="1" applyAlignment="1">
      <alignment horizontal="centerContinuous" vertical="top"/>
    </xf>
    <xf numFmtId="0" fontId="33" fillId="0" borderId="0" xfId="808" applyFont="1" applyAlignment="1">
      <alignment horizontal="centerContinuous" vertical="top"/>
    </xf>
    <xf numFmtId="167" fontId="33" fillId="0" borderId="0" xfId="798" applyFont="1" applyFill="1" applyBorder="1" applyAlignment="1">
      <alignment horizontal="centerContinuous" vertical="top"/>
    </xf>
    <xf numFmtId="167" fontId="33" fillId="0" borderId="0" xfId="808" applyNumberFormat="1" applyFont="1" applyAlignment="1">
      <alignment horizontal="centerContinuous" vertical="top"/>
    </xf>
    <xf numFmtId="0" fontId="33" fillId="0" borderId="0" xfId="808" applyFont="1" applyAlignment="1">
      <alignment vertical="top"/>
    </xf>
    <xf numFmtId="0" fontId="38" fillId="0" borderId="0" xfId="808" applyFont="1" applyAlignment="1">
      <alignment horizontal="left" vertical="top"/>
    </xf>
    <xf numFmtId="0" fontId="37" fillId="0" borderId="0" xfId="808" applyFont="1" applyAlignment="1">
      <alignment vertical="top"/>
    </xf>
    <xf numFmtId="167" fontId="33" fillId="0" borderId="0" xfId="798" applyFont="1" applyAlignment="1">
      <alignment vertical="top"/>
    </xf>
    <xf numFmtId="0" fontId="33" fillId="0" borderId="42" xfId="808" applyFont="1" applyBorder="1" applyAlignment="1">
      <alignment horizontal="center" vertical="top"/>
    </xf>
    <xf numFmtId="0" fontId="33" fillId="0" borderId="43" xfId="808" quotePrefix="1" applyFont="1" applyBorder="1" applyAlignment="1">
      <alignment horizontal="left" vertical="top"/>
    </xf>
    <xf numFmtId="0" fontId="33" fillId="0" borderId="44" xfId="808" applyFont="1" applyBorder="1" applyAlignment="1">
      <alignment vertical="top"/>
    </xf>
    <xf numFmtId="166" fontId="33" fillId="0" borderId="22" xfId="808" applyNumberFormat="1" applyFont="1" applyBorder="1" applyAlignment="1">
      <alignment horizontal="left" vertical="top"/>
    </xf>
    <xf numFmtId="174" fontId="33" fillId="0" borderId="0" xfId="808" applyNumberFormat="1" applyFont="1" applyAlignment="1">
      <alignment vertical="top"/>
    </xf>
    <xf numFmtId="0" fontId="33" fillId="0" borderId="18" xfId="808" applyFont="1" applyBorder="1" applyAlignment="1">
      <alignment horizontal="center" vertical="top"/>
    </xf>
    <xf numFmtId="0" fontId="33" fillId="0" borderId="19" xfId="808" applyFont="1" applyBorder="1" applyAlignment="1">
      <alignment vertical="top"/>
    </xf>
    <xf numFmtId="0" fontId="33" fillId="0" borderId="21" xfId="808" applyFont="1" applyBorder="1" applyAlignment="1">
      <alignment vertical="top"/>
    </xf>
    <xf numFmtId="166" fontId="33" fillId="0" borderId="20" xfId="808" applyNumberFormat="1" applyFont="1" applyBorder="1" applyAlignment="1">
      <alignment horizontal="left" vertical="top"/>
    </xf>
    <xf numFmtId="0" fontId="33" fillId="0" borderId="19" xfId="808" quotePrefix="1" applyFont="1" applyBorder="1" applyAlignment="1">
      <alignment horizontal="left" vertical="top"/>
    </xf>
    <xf numFmtId="0" fontId="33" fillId="0" borderId="45" xfId="808" applyFont="1" applyBorder="1" applyAlignment="1">
      <alignment horizontal="center" vertical="top"/>
    </xf>
    <xf numFmtId="0" fontId="33" fillId="0" borderId="47" xfId="808" applyFont="1" applyBorder="1" applyAlignment="1">
      <alignment vertical="top"/>
    </xf>
    <xf numFmtId="166" fontId="33" fillId="0" borderId="45" xfId="798" applyNumberFormat="1" applyFont="1" applyFill="1" applyBorder="1" applyAlignment="1">
      <alignment horizontal="center" vertical="top"/>
    </xf>
    <xf numFmtId="0" fontId="37" fillId="0" borderId="45" xfId="808" applyFont="1" applyBorder="1" applyAlignment="1">
      <alignment horizontal="center" vertical="top"/>
    </xf>
    <xf numFmtId="0" fontId="35" fillId="0" borderId="33" xfId="809" applyFont="1" applyBorder="1" applyAlignment="1">
      <alignment horizontal="center" vertical="top"/>
    </xf>
    <xf numFmtId="176" fontId="35" fillId="0" borderId="1" xfId="798" applyNumberFormat="1" applyFont="1" applyFill="1" applyBorder="1" applyAlignment="1" applyProtection="1">
      <alignment vertical="top"/>
    </xf>
    <xf numFmtId="0" fontId="35" fillId="0" borderId="26" xfId="809" applyFont="1" applyBorder="1" applyAlignment="1">
      <alignment vertical="top"/>
    </xf>
    <xf numFmtId="165" fontId="35" fillId="0" borderId="23" xfId="1" applyFont="1" applyFill="1" applyBorder="1" applyAlignment="1" applyProtection="1">
      <alignment vertical="top"/>
    </xf>
    <xf numFmtId="165" fontId="36" fillId="0" borderId="29" xfId="1" applyFont="1" applyBorder="1" applyAlignment="1">
      <alignment vertical="top"/>
    </xf>
    <xf numFmtId="165" fontId="35" fillId="0" borderId="29" xfId="1" applyFont="1" applyFill="1" applyBorder="1" applyAlignment="1" applyProtection="1">
      <alignment vertical="top"/>
    </xf>
    <xf numFmtId="0" fontId="35" fillId="0" borderId="0" xfId="809" applyFont="1"/>
    <xf numFmtId="0" fontId="35" fillId="0" borderId="0" xfId="809" applyFont="1" applyAlignment="1">
      <alignment horizontal="center"/>
    </xf>
    <xf numFmtId="176" fontId="35" fillId="0" borderId="0" xfId="798" applyNumberFormat="1" applyFont="1" applyFill="1" applyBorder="1" applyProtection="1"/>
    <xf numFmtId="0" fontId="35" fillId="0" borderId="1" xfId="809" quotePrefix="1" applyFont="1" applyBorder="1" applyAlignment="1">
      <alignment horizontal="center" vertical="top"/>
    </xf>
    <xf numFmtId="0" fontId="35" fillId="0" borderId="27" xfId="809" quotePrefix="1" applyFont="1" applyBorder="1" applyAlignment="1">
      <alignment horizontal="center" vertical="top"/>
    </xf>
    <xf numFmtId="0" fontId="35" fillId="0" borderId="28" xfId="809" applyFont="1" applyBorder="1" applyAlignment="1">
      <alignment vertical="top"/>
    </xf>
    <xf numFmtId="0" fontId="35" fillId="0" borderId="49" xfId="809" applyFont="1" applyBorder="1" applyAlignment="1">
      <alignment horizontal="center" vertical="top"/>
    </xf>
    <xf numFmtId="176" fontId="35" fillId="0" borderId="27" xfId="798" applyNumberFormat="1" applyFont="1" applyFill="1" applyBorder="1" applyAlignment="1" applyProtection="1">
      <alignment vertical="top"/>
    </xf>
    <xf numFmtId="0" fontId="33" fillId="0" borderId="32" xfId="809" applyFont="1" applyBorder="1"/>
    <xf numFmtId="176" fontId="33" fillId="0" borderId="48" xfId="798" applyNumberFormat="1" applyFont="1" applyBorder="1" applyAlignment="1"/>
    <xf numFmtId="165" fontId="35" fillId="0" borderId="48" xfId="1" applyFont="1" applyFill="1" applyBorder="1" applyProtection="1"/>
    <xf numFmtId="165" fontId="35" fillId="0" borderId="25" xfId="1" applyFont="1" applyFill="1" applyBorder="1" applyProtection="1"/>
    <xf numFmtId="0" fontId="35" fillId="0" borderId="24" xfId="809" quotePrefix="1" applyFont="1" applyBorder="1" applyAlignment="1">
      <alignment horizontal="center"/>
    </xf>
    <xf numFmtId="0" fontId="35" fillId="0" borderId="1" xfId="809" quotePrefix="1" applyFont="1" applyBorder="1" applyAlignment="1">
      <alignment horizontal="center"/>
    </xf>
    <xf numFmtId="0" fontId="35" fillId="0" borderId="50" xfId="809" quotePrefix="1" applyFont="1" applyBorder="1" applyAlignment="1">
      <alignment horizontal="center"/>
    </xf>
    <xf numFmtId="0" fontId="33" fillId="0" borderId="25" xfId="809" applyFont="1" applyBorder="1"/>
    <xf numFmtId="0" fontId="33" fillId="0" borderId="26" xfId="809" applyFont="1" applyBorder="1"/>
    <xf numFmtId="0" fontId="35" fillId="0" borderId="40" xfId="809" applyFont="1" applyBorder="1"/>
    <xf numFmtId="170" fontId="35" fillId="0" borderId="22" xfId="809" applyNumberFormat="1" applyFont="1" applyBorder="1" applyAlignment="1">
      <alignment horizontal="center"/>
    </xf>
    <xf numFmtId="176" fontId="33" fillId="0" borderId="22" xfId="798" applyNumberFormat="1" applyFont="1" applyBorder="1" applyAlignment="1"/>
    <xf numFmtId="165" fontId="35" fillId="0" borderId="22" xfId="1" applyFont="1" applyFill="1" applyBorder="1" applyProtection="1"/>
    <xf numFmtId="170" fontId="35" fillId="0" borderId="23" xfId="809" applyNumberFormat="1" applyFont="1" applyBorder="1" applyAlignment="1">
      <alignment horizontal="center"/>
    </xf>
    <xf numFmtId="176" fontId="33" fillId="0" borderId="23" xfId="798" applyNumberFormat="1" applyFont="1" applyBorder="1" applyAlignment="1"/>
    <xf numFmtId="165" fontId="35" fillId="0" borderId="23" xfId="1" applyFont="1" applyFill="1" applyBorder="1" applyProtection="1"/>
    <xf numFmtId="170" fontId="35" fillId="0" borderId="51" xfId="809" applyNumberFormat="1" applyFont="1" applyBorder="1" applyAlignment="1">
      <alignment horizontal="center"/>
    </xf>
    <xf numFmtId="176" fontId="35" fillId="0" borderId="51" xfId="798" applyNumberFormat="1" applyFont="1" applyFill="1" applyBorder="1" applyProtection="1"/>
    <xf numFmtId="165" fontId="36" fillId="0" borderId="51" xfId="1" applyFont="1" applyBorder="1" applyAlignment="1">
      <alignment vertical="center"/>
    </xf>
    <xf numFmtId="165" fontId="35" fillId="0" borderId="51" xfId="1" applyFont="1" applyFill="1" applyBorder="1" applyProtection="1"/>
    <xf numFmtId="0" fontId="33" fillId="0" borderId="20" xfId="808" applyFont="1" applyBorder="1" applyAlignment="1">
      <alignment horizontal="center" vertical="top"/>
    </xf>
    <xf numFmtId="0" fontId="33" fillId="0" borderId="52" xfId="808" applyFont="1" applyBorder="1" applyAlignment="1">
      <alignment vertical="top"/>
    </xf>
    <xf numFmtId="0" fontId="33" fillId="0" borderId="53" xfId="808" applyFont="1" applyBorder="1" applyAlignment="1">
      <alignment vertical="top"/>
    </xf>
    <xf numFmtId="0" fontId="35" fillId="0" borderId="27" xfId="809" quotePrefix="1" applyFont="1" applyBorder="1" applyAlignment="1">
      <alignment horizontal="center"/>
    </xf>
    <xf numFmtId="0" fontId="35" fillId="0" borderId="3" xfId="809" applyFont="1" applyBorder="1"/>
    <xf numFmtId="0" fontId="35" fillId="0" borderId="3" xfId="809" quotePrefix="1" applyFont="1" applyBorder="1" applyAlignment="1">
      <alignment horizontal="center"/>
    </xf>
    <xf numFmtId="0" fontId="35" fillId="0" borderId="24" xfId="809" applyFont="1" applyBorder="1"/>
    <xf numFmtId="179" fontId="35" fillId="0" borderId="54" xfId="809" applyNumberFormat="1" applyFont="1" applyBorder="1"/>
    <xf numFmtId="179" fontId="35" fillId="0" borderId="3" xfId="809" applyNumberFormat="1" applyFont="1" applyBorder="1"/>
    <xf numFmtId="0" fontId="35" fillId="0" borderId="4" xfId="809" applyFont="1" applyBorder="1"/>
    <xf numFmtId="170" fontId="35" fillId="0" borderId="4" xfId="809" applyNumberFormat="1" applyFont="1" applyBorder="1" applyAlignment="1">
      <alignment horizontal="center"/>
    </xf>
    <xf numFmtId="176" fontId="35" fillId="0" borderId="4" xfId="798" applyNumberFormat="1" applyFont="1" applyFill="1" applyBorder="1" applyProtection="1"/>
    <xf numFmtId="175" fontId="33" fillId="0" borderId="23" xfId="812" applyNumberFormat="1" applyFont="1" applyBorder="1" applyAlignment="1">
      <alignment horizontal="center" vertical="center"/>
    </xf>
    <xf numFmtId="0" fontId="35" fillId="0" borderId="25" xfId="809" applyFont="1" applyBorder="1"/>
    <xf numFmtId="176" fontId="35" fillId="0" borderId="22" xfId="809" applyNumberFormat="1" applyFont="1" applyBorder="1" applyAlignment="1">
      <alignment horizontal="center"/>
    </xf>
    <xf numFmtId="178" fontId="35" fillId="0" borderId="22" xfId="798" applyNumberFormat="1" applyFont="1" applyFill="1" applyBorder="1" applyAlignment="1" applyProtection="1">
      <alignment horizontal="center"/>
    </xf>
    <xf numFmtId="0" fontId="35" fillId="0" borderId="1" xfId="809" applyFont="1" applyBorder="1"/>
    <xf numFmtId="178" fontId="35" fillId="0" borderId="0" xfId="798" applyNumberFormat="1" applyFont="1" applyFill="1" applyBorder="1" applyAlignment="1" applyProtection="1">
      <alignment horizontal="center"/>
    </xf>
    <xf numFmtId="178" fontId="35" fillId="0" borderId="23" xfId="798" applyNumberFormat="1" applyFont="1" applyFill="1" applyBorder="1" applyAlignment="1" applyProtection="1">
      <alignment horizontal="center"/>
    </xf>
    <xf numFmtId="0" fontId="35" fillId="0" borderId="23" xfId="809" applyFont="1" applyBorder="1" applyAlignment="1">
      <alignment horizontal="center"/>
    </xf>
    <xf numFmtId="176" fontId="35" fillId="0" borderId="23" xfId="798" applyNumberFormat="1" applyFont="1" applyFill="1" applyBorder="1" applyProtection="1"/>
    <xf numFmtId="0" fontId="35" fillId="0" borderId="51" xfId="809" applyFont="1" applyBorder="1" applyAlignment="1">
      <alignment horizontal="center"/>
    </xf>
    <xf numFmtId="176" fontId="33" fillId="0" borderId="23" xfId="809" applyNumberFormat="1" applyFont="1" applyBorder="1" applyAlignment="1">
      <alignment horizontal="center"/>
    </xf>
    <xf numFmtId="176" fontId="39" fillId="0" borderId="23" xfId="809" applyNumberFormat="1" applyFont="1" applyBorder="1" applyAlignment="1">
      <alignment horizontal="center"/>
    </xf>
    <xf numFmtId="176" fontId="39" fillId="0" borderId="1" xfId="809" applyNumberFormat="1" applyFont="1" applyBorder="1" applyAlignment="1">
      <alignment horizontal="center"/>
    </xf>
    <xf numFmtId="165" fontId="33" fillId="0" borderId="0" xfId="1" applyFont="1" applyAlignment="1">
      <alignment vertical="center"/>
    </xf>
    <xf numFmtId="165" fontId="34" fillId="0" borderId="2" xfId="1" applyFont="1" applyBorder="1" applyAlignment="1">
      <alignment horizontal="center" vertical="center" wrapText="1"/>
    </xf>
    <xf numFmtId="0" fontId="33" fillId="0" borderId="46" xfId="808" applyFont="1" applyBorder="1" applyAlignment="1">
      <alignment vertical="top"/>
    </xf>
    <xf numFmtId="0" fontId="36" fillId="0" borderId="0" xfId="0" applyFont="1" applyAlignment="1" applyProtection="1">
      <alignment vertical="center"/>
      <protection hidden="1"/>
    </xf>
    <xf numFmtId="0" fontId="34" fillId="0" borderId="0" xfId="0" applyFont="1" applyAlignment="1" applyProtection="1">
      <alignment vertic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vertical="center"/>
      <protection locked="0"/>
    </xf>
    <xf numFmtId="172" fontId="34" fillId="0" borderId="2" xfId="0" applyNumberFormat="1" applyFont="1" applyBorder="1" applyAlignment="1" applyProtection="1">
      <alignment horizontal="center" vertical="top"/>
      <protection hidden="1"/>
    </xf>
    <xf numFmtId="0" fontId="34" fillId="0" borderId="3" xfId="0" applyFont="1" applyBorder="1" applyAlignment="1" applyProtection="1">
      <alignment vertical="top"/>
      <protection hidden="1"/>
    </xf>
    <xf numFmtId="0" fontId="36" fillId="0" borderId="4" xfId="0" applyFont="1" applyBorder="1" applyAlignment="1" applyProtection="1">
      <alignment vertical="top"/>
      <protection hidden="1"/>
    </xf>
    <xf numFmtId="0" fontId="36" fillId="0" borderId="5" xfId="0" applyFont="1" applyBorder="1" applyAlignment="1" applyProtection="1">
      <alignment vertical="top"/>
      <protection hidden="1"/>
    </xf>
    <xf numFmtId="0" fontId="36" fillId="0" borderId="2" xfId="0" applyFont="1" applyBorder="1" applyAlignment="1" applyProtection="1">
      <alignment horizontal="center" vertical="top"/>
      <protection hidden="1"/>
    </xf>
    <xf numFmtId="168" fontId="36" fillId="0" borderId="2" xfId="0" applyNumberFormat="1" applyFont="1" applyBorder="1" applyAlignment="1" applyProtection="1">
      <alignment vertical="top"/>
      <protection locked="0"/>
    </xf>
    <xf numFmtId="164" fontId="36" fillId="0" borderId="2" xfId="0" applyNumberFormat="1" applyFont="1" applyBorder="1" applyAlignment="1" applyProtection="1">
      <alignment vertical="top"/>
      <protection hidden="1"/>
    </xf>
    <xf numFmtId="164" fontId="34" fillId="0" borderId="2" xfId="0" applyNumberFormat="1" applyFont="1" applyBorder="1" applyAlignment="1" applyProtection="1">
      <alignment vertical="top"/>
      <protection hidden="1"/>
    </xf>
    <xf numFmtId="164" fontId="36" fillId="0" borderId="0" xfId="0" applyNumberFormat="1" applyFont="1" applyAlignment="1" applyProtection="1">
      <alignment vertical="center"/>
      <protection hidden="1"/>
    </xf>
    <xf numFmtId="172" fontId="36" fillId="0" borderId="22" xfId="0" applyNumberFormat="1" applyFont="1" applyBorder="1" applyAlignment="1" applyProtection="1">
      <alignment vertical="top"/>
      <protection hidden="1"/>
    </xf>
    <xf numFmtId="0" fontId="36" fillId="0" borderId="24" xfId="0" applyFont="1" applyBorder="1" applyAlignment="1" applyProtection="1">
      <alignment vertical="top"/>
      <protection hidden="1"/>
    </xf>
    <xf numFmtId="0" fontId="36" fillId="0" borderId="32" xfId="0" applyFont="1" applyBorder="1" applyAlignment="1" applyProtection="1">
      <alignment vertical="top"/>
      <protection hidden="1"/>
    </xf>
    <xf numFmtId="0" fontId="36" fillId="0" borderId="25" xfId="0" applyFont="1" applyBorder="1" applyAlignment="1" applyProtection="1">
      <alignment vertical="top"/>
      <protection hidden="1"/>
    </xf>
    <xf numFmtId="0" fontId="36" fillId="0" borderId="22" xfId="0" applyFont="1" applyBorder="1" applyAlignment="1" applyProtection="1">
      <alignment horizontal="center" vertical="top"/>
      <protection hidden="1"/>
    </xf>
    <xf numFmtId="171" fontId="36" fillId="0" borderId="22" xfId="0" applyNumberFormat="1" applyFont="1" applyBorder="1" applyAlignment="1" applyProtection="1">
      <alignment vertical="top"/>
      <protection locked="0"/>
    </xf>
    <xf numFmtId="164" fontId="36" fillId="0" borderId="22" xfId="0" applyNumberFormat="1" applyFont="1" applyBorder="1" applyAlignment="1" applyProtection="1">
      <alignment vertical="top"/>
      <protection hidden="1"/>
    </xf>
    <xf numFmtId="172" fontId="36" fillId="0" borderId="29" xfId="0" applyNumberFormat="1" applyFont="1" applyBorder="1" applyAlignment="1" applyProtection="1">
      <alignment vertical="top"/>
      <protection hidden="1"/>
    </xf>
    <xf numFmtId="0" fontId="36" fillId="0" borderId="29" xfId="0" applyFont="1" applyBorder="1" applyAlignment="1" applyProtection="1">
      <alignment horizontal="center" vertical="top"/>
      <protection hidden="1"/>
    </xf>
    <xf numFmtId="171" fontId="36" fillId="0" borderId="29" xfId="0" applyNumberFormat="1" applyFont="1" applyBorder="1" applyAlignment="1" applyProtection="1">
      <alignment vertical="top"/>
      <protection locked="0"/>
    </xf>
    <xf numFmtId="164" fontId="36" fillId="0" borderId="29" xfId="0" applyNumberFormat="1" applyFont="1" applyBorder="1" applyAlignment="1" applyProtection="1">
      <alignment vertical="top"/>
      <protection hidden="1"/>
    </xf>
    <xf numFmtId="172" fontId="36" fillId="0" borderId="22" xfId="0" applyNumberFormat="1" applyFont="1" applyBorder="1" applyAlignment="1" applyProtection="1">
      <alignment horizontal="right" vertical="top"/>
      <protection hidden="1"/>
    </xf>
    <xf numFmtId="172" fontId="36" fillId="0" borderId="29" xfId="0" applyNumberFormat="1" applyFont="1" applyBorder="1" applyAlignment="1" applyProtection="1">
      <alignment horizontal="right" vertical="top"/>
      <protection hidden="1"/>
    </xf>
    <xf numFmtId="0" fontId="36" fillId="0" borderId="3" xfId="0" applyFont="1" applyBorder="1" applyAlignment="1" applyProtection="1">
      <alignment vertical="center"/>
      <protection hidden="1"/>
    </xf>
    <xf numFmtId="0" fontId="36" fillId="0" borderId="4" xfId="0" applyFont="1" applyBorder="1" applyAlignment="1" applyProtection="1">
      <alignment vertical="center"/>
      <protection hidden="1"/>
    </xf>
    <xf numFmtId="0" fontId="36" fillId="0" borderId="5" xfId="0" applyFont="1" applyBorder="1" applyAlignment="1" applyProtection="1">
      <alignment vertical="center"/>
      <protection hidden="1"/>
    </xf>
    <xf numFmtId="171" fontId="36" fillId="0" borderId="2" xfId="0" applyNumberFormat="1" applyFont="1" applyBorder="1" applyAlignment="1" applyProtection="1">
      <alignment vertical="top"/>
      <protection locked="0"/>
    </xf>
    <xf numFmtId="0" fontId="36" fillId="0" borderId="0" xfId="0" applyFont="1" applyAlignment="1" applyProtection="1">
      <alignment vertical="top"/>
      <protection hidden="1"/>
    </xf>
    <xf numFmtId="165" fontId="36" fillId="0" borderId="0" xfId="1" applyFont="1" applyAlignment="1" applyProtection="1">
      <alignment vertical="center"/>
      <protection hidden="1"/>
    </xf>
    <xf numFmtId="176" fontId="39" fillId="0" borderId="23" xfId="798" applyNumberFormat="1" applyFont="1" applyBorder="1" applyAlignment="1"/>
    <xf numFmtId="10" fontId="33" fillId="0" borderId="0" xfId="808" applyNumberFormat="1" applyFont="1" applyAlignment="1">
      <alignment vertical="top"/>
    </xf>
    <xf numFmtId="165" fontId="33" fillId="0" borderId="0" xfId="1" applyFont="1" applyAlignment="1">
      <alignment vertical="top"/>
    </xf>
    <xf numFmtId="165" fontId="33" fillId="0" borderId="0" xfId="808" applyNumberFormat="1" applyFont="1" applyAlignment="1">
      <alignment vertical="top"/>
    </xf>
    <xf numFmtId="170" fontId="33" fillId="0" borderId="0" xfId="812" applyNumberFormat="1" applyFont="1" applyAlignment="1">
      <alignment vertical="center"/>
    </xf>
    <xf numFmtId="0" fontId="34" fillId="0" borderId="2" xfId="0" applyFont="1" applyBorder="1" applyAlignment="1" applyProtection="1">
      <alignment horizontal="center" vertical="center"/>
      <protection hidden="1"/>
    </xf>
    <xf numFmtId="9" fontId="33" fillId="0" borderId="0" xfId="812" applyNumberFormat="1" applyFont="1" applyAlignment="1">
      <alignment vertical="center"/>
    </xf>
    <xf numFmtId="181" fontId="33" fillId="0" borderId="0" xfId="812" applyNumberFormat="1" applyFont="1" applyAlignment="1">
      <alignment vertical="center"/>
    </xf>
    <xf numFmtId="14" fontId="36" fillId="0" borderId="0" xfId="0" applyNumberFormat="1" applyFont="1" applyAlignment="1" applyProtection="1">
      <alignment vertical="center"/>
      <protection hidden="1"/>
    </xf>
    <xf numFmtId="0" fontId="42" fillId="0" borderId="0" xfId="0" applyFont="1" applyAlignment="1">
      <alignment vertical="center"/>
    </xf>
    <xf numFmtId="0" fontId="43" fillId="0" borderId="2" xfId="0" applyFont="1" applyBorder="1" applyAlignment="1">
      <alignment horizontal="center" vertical="center"/>
    </xf>
    <xf numFmtId="0" fontId="43" fillId="0" borderId="2" xfId="0" applyFont="1" applyBorder="1" applyAlignment="1">
      <alignment vertical="center"/>
    </xf>
    <xf numFmtId="0" fontId="42" fillId="0" borderId="2" xfId="0" applyFont="1" applyBorder="1" applyAlignment="1">
      <alignment horizontal="center" vertical="center"/>
    </xf>
    <xf numFmtId="0" fontId="42" fillId="0" borderId="2" xfId="0" applyFont="1" applyBorder="1" applyAlignment="1">
      <alignment vertical="center"/>
    </xf>
    <xf numFmtId="0" fontId="44" fillId="0" borderId="2" xfId="0" applyFont="1" applyBorder="1" applyAlignment="1" applyProtection="1">
      <alignment vertical="top"/>
      <protection hidden="1"/>
    </xf>
    <xf numFmtId="0" fontId="36" fillId="0" borderId="2" xfId="0" applyFont="1" applyBorder="1" applyAlignment="1" applyProtection="1">
      <alignment vertical="top"/>
      <protection hidden="1"/>
    </xf>
    <xf numFmtId="0" fontId="43" fillId="0" borderId="22" xfId="0" applyFont="1" applyBorder="1" applyAlignment="1">
      <alignment horizontal="center" vertical="center"/>
    </xf>
    <xf numFmtId="0" fontId="43" fillId="0" borderId="29" xfId="0" applyFont="1" applyBorder="1" applyAlignment="1">
      <alignment horizontal="center" vertical="center"/>
    </xf>
    <xf numFmtId="0" fontId="35" fillId="0" borderId="1" xfId="809" applyFont="1" applyBorder="1" applyAlignment="1">
      <alignment horizontal="center"/>
    </xf>
    <xf numFmtId="2" fontId="42" fillId="0" borderId="2" xfId="0" applyNumberFormat="1" applyFont="1" applyBorder="1" applyAlignment="1">
      <alignment vertical="center"/>
    </xf>
    <xf numFmtId="0" fontId="36" fillId="0" borderId="32" xfId="0" applyFont="1" applyBorder="1" applyAlignment="1" applyProtection="1">
      <alignment vertical="center"/>
      <protection hidden="1"/>
    </xf>
    <xf numFmtId="0" fontId="46" fillId="0" borderId="0" xfId="812" applyFont="1" applyAlignment="1">
      <alignment vertical="center"/>
    </xf>
    <xf numFmtId="0" fontId="47" fillId="0" borderId="0" xfId="0" applyFont="1" applyAlignment="1" applyProtection="1">
      <alignment vertical="center"/>
      <protection locked="0"/>
    </xf>
    <xf numFmtId="0" fontId="47" fillId="0" borderId="0" xfId="0" applyFont="1" applyAlignment="1" applyProtection="1">
      <alignment vertical="center"/>
      <protection hidden="1"/>
    </xf>
    <xf numFmtId="0" fontId="47" fillId="0" borderId="0" xfId="0" applyFont="1" applyAlignment="1" applyProtection="1">
      <alignment horizontal="center" vertical="center"/>
      <protection hidden="1"/>
    </xf>
    <xf numFmtId="0" fontId="49" fillId="0" borderId="0" xfId="0" applyFont="1" applyAlignment="1">
      <alignment vertical="center"/>
    </xf>
    <xf numFmtId="0" fontId="35" fillId="0" borderId="30" xfId="809" applyFont="1" applyBorder="1"/>
    <xf numFmtId="0" fontId="35" fillId="0" borderId="32" xfId="809" quotePrefix="1" applyFont="1" applyBorder="1" applyAlignment="1">
      <alignment horizontal="center" vertical="top"/>
    </xf>
    <xf numFmtId="0" fontId="35" fillId="0" borderId="25" xfId="809" applyFont="1" applyBorder="1" applyAlignment="1">
      <alignment vertical="top" wrapText="1"/>
    </xf>
    <xf numFmtId="165" fontId="35" fillId="0" borderId="22" xfId="1" applyFont="1" applyFill="1" applyBorder="1" applyAlignment="1" applyProtection="1">
      <alignment vertical="top"/>
    </xf>
    <xf numFmtId="0" fontId="35" fillId="0" borderId="0" xfId="809" quotePrefix="1" applyFont="1" applyAlignment="1">
      <alignment horizontal="center" vertical="top"/>
    </xf>
    <xf numFmtId="0" fontId="35" fillId="0" borderId="26" xfId="809" applyFont="1" applyBorder="1" applyAlignment="1">
      <alignment vertical="top" wrapText="1"/>
    </xf>
    <xf numFmtId="0" fontId="35" fillId="0" borderId="4" xfId="809" quotePrefix="1" applyFont="1" applyBorder="1" applyAlignment="1">
      <alignment horizontal="center"/>
    </xf>
    <xf numFmtId="43" fontId="36" fillId="0" borderId="0" xfId="814" applyFont="1" applyAlignment="1" applyProtection="1">
      <alignment vertical="center"/>
      <protection hidden="1"/>
    </xf>
    <xf numFmtId="182" fontId="36" fillId="0" borderId="0" xfId="815" applyNumberFormat="1" applyFont="1" applyAlignment="1" applyProtection="1">
      <alignment vertical="center"/>
      <protection hidden="1"/>
    </xf>
    <xf numFmtId="165" fontId="36" fillId="0" borderId="0" xfId="0" applyNumberFormat="1" applyFont="1" applyAlignment="1" applyProtection="1">
      <alignment vertical="center"/>
      <protection hidden="1"/>
    </xf>
    <xf numFmtId="43" fontId="36" fillId="0" borderId="0" xfId="814" applyFont="1" applyAlignment="1" applyProtection="1">
      <alignment horizontal="center" vertical="center"/>
      <protection hidden="1"/>
    </xf>
    <xf numFmtId="43" fontId="36" fillId="0" borderId="0" xfId="0" applyNumberFormat="1" applyFont="1" applyAlignment="1" applyProtection="1">
      <alignment horizontal="center" vertical="center"/>
      <protection hidden="1"/>
    </xf>
    <xf numFmtId="170" fontId="42" fillId="0" borderId="2" xfId="0" applyNumberFormat="1" applyFont="1" applyBorder="1" applyAlignment="1">
      <alignment vertical="center"/>
    </xf>
    <xf numFmtId="43" fontId="42" fillId="0" borderId="0" xfId="814" applyFont="1" applyAlignment="1">
      <alignment vertical="center"/>
    </xf>
    <xf numFmtId="165" fontId="33" fillId="0" borderId="0" xfId="812" applyNumberFormat="1" applyFont="1" applyAlignment="1">
      <alignment vertical="center"/>
    </xf>
    <xf numFmtId="0" fontId="33" fillId="0" borderId="4" xfId="809" applyFont="1" applyBorder="1"/>
    <xf numFmtId="176" fontId="33" fillId="0" borderId="30" xfId="798" applyNumberFormat="1" applyFont="1" applyBorder="1" applyAlignment="1"/>
    <xf numFmtId="171" fontId="36" fillId="0" borderId="0" xfId="0" applyNumberFormat="1" applyFont="1" applyAlignment="1" applyProtection="1">
      <alignment vertical="center"/>
      <protection hidden="1"/>
    </xf>
    <xf numFmtId="183" fontId="33" fillId="0" borderId="0" xfId="814" applyNumberFormat="1" applyFont="1" applyAlignment="1">
      <alignment vertical="center"/>
    </xf>
    <xf numFmtId="183" fontId="33" fillId="0" borderId="0" xfId="814" applyNumberFormat="1" applyFont="1" applyAlignment="1">
      <alignment vertical="top"/>
    </xf>
    <xf numFmtId="184" fontId="36" fillId="0" borderId="0" xfId="1" applyNumberFormat="1" applyFont="1" applyAlignment="1" applyProtection="1">
      <alignment vertical="center"/>
      <protection hidden="1"/>
    </xf>
    <xf numFmtId="184" fontId="36" fillId="0" borderId="0" xfId="0" applyNumberFormat="1" applyFont="1" applyAlignment="1" applyProtection="1">
      <alignment vertical="center"/>
      <protection hidden="1"/>
    </xf>
    <xf numFmtId="185" fontId="36" fillId="0" borderId="0" xfId="1" applyNumberFormat="1" applyFont="1" applyAlignment="1" applyProtection="1">
      <alignment vertical="center"/>
      <protection hidden="1"/>
    </xf>
    <xf numFmtId="185" fontId="36" fillId="0" borderId="0" xfId="0" applyNumberFormat="1" applyFont="1" applyAlignment="1" applyProtection="1">
      <alignment vertical="center"/>
      <protection hidden="1"/>
    </xf>
    <xf numFmtId="183" fontId="36" fillId="0" borderId="0" xfId="814" applyNumberFormat="1" applyFont="1" applyAlignment="1" applyProtection="1">
      <alignment horizontal="center" vertical="center"/>
      <protection hidden="1"/>
    </xf>
    <xf numFmtId="184" fontId="36" fillId="0" borderId="0" xfId="815" applyNumberFormat="1" applyFont="1" applyAlignment="1" applyProtection="1">
      <alignment vertical="center"/>
      <protection hidden="1"/>
    </xf>
    <xf numFmtId="183" fontId="37" fillId="0" borderId="0" xfId="814" applyNumberFormat="1" applyFont="1" applyAlignment="1">
      <alignment vertical="center"/>
    </xf>
    <xf numFmtId="0" fontId="37" fillId="0" borderId="22" xfId="808" applyFont="1" applyBorder="1" applyAlignment="1">
      <alignment horizontal="center" vertical="center"/>
    </xf>
    <xf numFmtId="0" fontId="37" fillId="0" borderId="29" xfId="808" applyFont="1" applyBorder="1" applyAlignment="1">
      <alignment horizontal="center" vertical="center"/>
    </xf>
    <xf numFmtId="0" fontId="37" fillId="0" borderId="24" xfId="808" applyFont="1" applyBorder="1" applyAlignment="1">
      <alignment horizontal="center" vertical="center"/>
    </xf>
    <xf numFmtId="0" fontId="37" fillId="0" borderId="25" xfId="808" applyFont="1" applyBorder="1" applyAlignment="1">
      <alignment horizontal="center" vertical="center"/>
    </xf>
    <xf numFmtId="0" fontId="37" fillId="0" borderId="27" xfId="808" applyFont="1" applyBorder="1" applyAlignment="1">
      <alignment horizontal="center" vertical="center"/>
    </xf>
    <xf numFmtId="0" fontId="37" fillId="0" borderId="28" xfId="808" applyFont="1" applyBorder="1" applyAlignment="1">
      <alignment horizontal="center" vertical="center"/>
    </xf>
    <xf numFmtId="0" fontId="37" fillId="0" borderId="22" xfId="808" applyFont="1" applyBorder="1" applyAlignment="1">
      <alignment horizontal="center" vertical="center" wrapText="1"/>
    </xf>
    <xf numFmtId="0" fontId="37" fillId="0" borderId="29" xfId="808" applyFont="1" applyBorder="1" applyAlignment="1">
      <alignment horizontal="center" vertical="center" wrapText="1"/>
    </xf>
    <xf numFmtId="0" fontId="34" fillId="0" borderId="3" xfId="812" applyFont="1" applyBorder="1" applyAlignment="1">
      <alignment horizontal="center" vertical="center"/>
    </xf>
    <xf numFmtId="0" fontId="34" fillId="0" borderId="5" xfId="812" applyFont="1" applyBorder="1" applyAlignment="1">
      <alignment horizontal="center" vertical="center"/>
    </xf>
    <xf numFmtId="0" fontId="40" fillId="0" borderId="27" xfId="0" quotePrefix="1" applyFont="1" applyBorder="1" applyAlignment="1" applyProtection="1">
      <alignment horizontal="left" vertical="top" wrapText="1"/>
      <protection hidden="1"/>
    </xf>
    <xf numFmtId="0" fontId="40" fillId="0" borderId="41" xfId="0" quotePrefix="1" applyFont="1" applyBorder="1" applyAlignment="1" applyProtection="1">
      <alignment horizontal="left" vertical="top" wrapText="1"/>
      <protection hidden="1"/>
    </xf>
    <xf numFmtId="0" fontId="40" fillId="0" borderId="28" xfId="0" quotePrefix="1" applyFont="1" applyBorder="1" applyAlignment="1" applyProtection="1">
      <alignment horizontal="left" vertical="top" wrapText="1"/>
      <protection hidden="1"/>
    </xf>
    <xf numFmtId="0" fontId="34" fillId="0" borderId="2" xfId="0" applyFont="1" applyBorder="1" applyAlignment="1" applyProtection="1">
      <alignment horizontal="center" vertical="center"/>
      <protection hidden="1"/>
    </xf>
    <xf numFmtId="0" fontId="40" fillId="0" borderId="27" xfId="0" quotePrefix="1" applyFont="1" applyBorder="1" applyAlignment="1" applyProtection="1">
      <alignment horizontal="justify" vertical="top" wrapText="1"/>
      <protection hidden="1"/>
    </xf>
    <xf numFmtId="0" fontId="40" fillId="0" borderId="41" xfId="0" quotePrefix="1" applyFont="1" applyBorder="1" applyAlignment="1" applyProtection="1">
      <alignment horizontal="justify" vertical="top" wrapText="1"/>
      <protection hidden="1"/>
    </xf>
    <xf numFmtId="0" fontId="40" fillId="0" borderId="28" xfId="0" quotePrefix="1" applyFont="1" applyBorder="1" applyAlignment="1" applyProtection="1">
      <alignment horizontal="justify" vertical="top" wrapText="1"/>
      <protection hidden="1"/>
    </xf>
    <xf numFmtId="0" fontId="47" fillId="0" borderId="0" xfId="0" applyFont="1" applyAlignment="1" applyProtection="1">
      <alignment horizontal="center" vertical="center"/>
      <protection hidden="1"/>
    </xf>
    <xf numFmtId="0" fontId="48" fillId="0" borderId="0" xfId="0" applyFont="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left" vertical="center" wrapText="1"/>
      <protection locked="0"/>
    </xf>
    <xf numFmtId="169"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protection hidden="1"/>
    </xf>
    <xf numFmtId="0" fontId="5" fillId="0" borderId="0" xfId="0" applyFont="1" applyAlignment="1" applyProtection="1">
      <alignment horizontal="center" vertical="top"/>
      <protection hidden="1"/>
    </xf>
    <xf numFmtId="0" fontId="43" fillId="0" borderId="2" xfId="0" applyFont="1" applyBorder="1" applyAlignment="1">
      <alignment horizontal="center" vertical="center"/>
    </xf>
    <xf numFmtId="0" fontId="43" fillId="0" borderId="22" xfId="0" applyFont="1" applyBorder="1" applyAlignment="1">
      <alignment horizontal="center" vertical="center"/>
    </xf>
    <xf numFmtId="0" fontId="43" fillId="0" borderId="29" xfId="0" applyFont="1" applyBorder="1" applyAlignment="1">
      <alignment horizontal="center" vertical="center"/>
    </xf>
  </cellXfs>
  <cellStyles count="816">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xfId="814" builtinId="3"/>
    <cellStyle name="Comma [0]" xfId="1" builtinId="6"/>
    <cellStyle name="Comma [0] 2" xfId="801" xr:uid="{00000000-0005-0000-0000-00001D000000}"/>
    <cellStyle name="Comma [0] 2 2" xfId="33" xr:uid="{00000000-0005-0000-0000-00001E000000}"/>
    <cellStyle name="Comma [0] 2 3" xfId="804" xr:uid="{00000000-0005-0000-0000-00001F000000}"/>
    <cellStyle name="Comma [0] 2 3 2" xfId="805" xr:uid="{00000000-0005-0000-0000-000020000000}"/>
    <cellStyle name="Comma [0] 3" xfId="803" xr:uid="{00000000-0005-0000-0000-000021000000}"/>
    <cellStyle name="Comma [0] 4" xfId="811" xr:uid="{00000000-0005-0000-0000-000022000000}"/>
    <cellStyle name="Comma [0] 4 2" xfId="813" xr:uid="{00000000-0005-0000-0000-000023000000}"/>
    <cellStyle name="Comma 2" xfId="5" xr:uid="{00000000-0005-0000-0000-000024000000}"/>
    <cellStyle name="Comma 2 10" xfId="34" xr:uid="{00000000-0005-0000-0000-000025000000}"/>
    <cellStyle name="Comma 2 11" xfId="35" xr:uid="{00000000-0005-0000-0000-000026000000}"/>
    <cellStyle name="Comma 2 12" xfId="36" xr:uid="{00000000-0005-0000-0000-000027000000}"/>
    <cellStyle name="Comma 2 13" xfId="37" xr:uid="{00000000-0005-0000-0000-000028000000}"/>
    <cellStyle name="Comma 2 14" xfId="38" xr:uid="{00000000-0005-0000-0000-000029000000}"/>
    <cellStyle name="Comma 2 15" xfId="39" xr:uid="{00000000-0005-0000-0000-00002A000000}"/>
    <cellStyle name="Comma 2 16" xfId="40" xr:uid="{00000000-0005-0000-0000-00002B000000}"/>
    <cellStyle name="Comma 2 17" xfId="41" xr:uid="{00000000-0005-0000-0000-00002C000000}"/>
    <cellStyle name="Comma 2 18" xfId="42" xr:uid="{00000000-0005-0000-0000-00002D000000}"/>
    <cellStyle name="Comma 2 19" xfId="43" xr:uid="{00000000-0005-0000-0000-00002E000000}"/>
    <cellStyle name="Comma 2 2" xfId="44" xr:uid="{00000000-0005-0000-0000-00002F000000}"/>
    <cellStyle name="Comma 2 20" xfId="45" xr:uid="{00000000-0005-0000-0000-000030000000}"/>
    <cellStyle name="Comma 2 21" xfId="46" xr:uid="{00000000-0005-0000-0000-000031000000}"/>
    <cellStyle name="Comma 2 22" xfId="47" xr:uid="{00000000-0005-0000-0000-000032000000}"/>
    <cellStyle name="Comma 2 23" xfId="48" xr:uid="{00000000-0005-0000-0000-000033000000}"/>
    <cellStyle name="Comma 2 24" xfId="49" xr:uid="{00000000-0005-0000-0000-000034000000}"/>
    <cellStyle name="Comma 2 25" xfId="50" xr:uid="{00000000-0005-0000-0000-000035000000}"/>
    <cellStyle name="Comma 2 26" xfId="51" xr:uid="{00000000-0005-0000-0000-000036000000}"/>
    <cellStyle name="Comma 2 27" xfId="52" xr:uid="{00000000-0005-0000-0000-000037000000}"/>
    <cellStyle name="Comma 2 28" xfId="53" xr:uid="{00000000-0005-0000-0000-000038000000}"/>
    <cellStyle name="Comma 2 29" xfId="54" xr:uid="{00000000-0005-0000-0000-000039000000}"/>
    <cellStyle name="Comma 2 3" xfId="55" xr:uid="{00000000-0005-0000-0000-00003A000000}"/>
    <cellStyle name="Comma 2 30" xfId="56" xr:uid="{00000000-0005-0000-0000-00003B000000}"/>
    <cellStyle name="Comma 2 31" xfId="57" xr:uid="{00000000-0005-0000-0000-00003C000000}"/>
    <cellStyle name="Comma 2 32" xfId="58" xr:uid="{00000000-0005-0000-0000-00003D000000}"/>
    <cellStyle name="Comma 2 33" xfId="59" xr:uid="{00000000-0005-0000-0000-00003E000000}"/>
    <cellStyle name="Comma 2 34" xfId="60" xr:uid="{00000000-0005-0000-0000-00003F000000}"/>
    <cellStyle name="Comma 2 35" xfId="61" xr:uid="{00000000-0005-0000-0000-000040000000}"/>
    <cellStyle name="Comma 2 4" xfId="62" xr:uid="{00000000-0005-0000-0000-000041000000}"/>
    <cellStyle name="Comma 2 5" xfId="63" xr:uid="{00000000-0005-0000-0000-000042000000}"/>
    <cellStyle name="Comma 2 6" xfId="64" xr:uid="{00000000-0005-0000-0000-000043000000}"/>
    <cellStyle name="Comma 2 7" xfId="65" xr:uid="{00000000-0005-0000-0000-000044000000}"/>
    <cellStyle name="Comma 2 8" xfId="66" xr:uid="{00000000-0005-0000-0000-000045000000}"/>
    <cellStyle name="Comma 2 9" xfId="67" xr:uid="{00000000-0005-0000-0000-000046000000}"/>
    <cellStyle name="Comma 3" xfId="798" xr:uid="{00000000-0005-0000-0000-000047000000}"/>
    <cellStyle name="Comma 3 10" xfId="68" xr:uid="{00000000-0005-0000-0000-000048000000}"/>
    <cellStyle name="Comma 3 11" xfId="69" xr:uid="{00000000-0005-0000-0000-000049000000}"/>
    <cellStyle name="Comma 3 12" xfId="70" xr:uid="{00000000-0005-0000-0000-00004A000000}"/>
    <cellStyle name="Comma 3 13" xfId="71" xr:uid="{00000000-0005-0000-0000-00004B000000}"/>
    <cellStyle name="Comma 3 14" xfId="72" xr:uid="{00000000-0005-0000-0000-00004C000000}"/>
    <cellStyle name="Comma 3 15" xfId="73" xr:uid="{00000000-0005-0000-0000-00004D000000}"/>
    <cellStyle name="Comma 3 16" xfId="74" xr:uid="{00000000-0005-0000-0000-00004E000000}"/>
    <cellStyle name="Comma 3 17" xfId="75" xr:uid="{00000000-0005-0000-0000-00004F000000}"/>
    <cellStyle name="Comma 3 18" xfId="76" xr:uid="{00000000-0005-0000-0000-000050000000}"/>
    <cellStyle name="Comma 3 19" xfId="77" xr:uid="{00000000-0005-0000-0000-000051000000}"/>
    <cellStyle name="Comma 3 2" xfId="78" xr:uid="{00000000-0005-0000-0000-000052000000}"/>
    <cellStyle name="Comma 3 2 10" xfId="79" xr:uid="{00000000-0005-0000-0000-000053000000}"/>
    <cellStyle name="Comma 3 2 11" xfId="80" xr:uid="{00000000-0005-0000-0000-000054000000}"/>
    <cellStyle name="Comma 3 2 12" xfId="81" xr:uid="{00000000-0005-0000-0000-000055000000}"/>
    <cellStyle name="Comma 3 2 13" xfId="82" xr:uid="{00000000-0005-0000-0000-000056000000}"/>
    <cellStyle name="Comma 3 2 14" xfId="83" xr:uid="{00000000-0005-0000-0000-000057000000}"/>
    <cellStyle name="Comma 3 2 15" xfId="84" xr:uid="{00000000-0005-0000-0000-000058000000}"/>
    <cellStyle name="Comma 3 2 16" xfId="85" xr:uid="{00000000-0005-0000-0000-000059000000}"/>
    <cellStyle name="Comma 3 2 17" xfId="86" xr:uid="{00000000-0005-0000-0000-00005A000000}"/>
    <cellStyle name="Comma 3 2 18" xfId="87" xr:uid="{00000000-0005-0000-0000-00005B000000}"/>
    <cellStyle name="Comma 3 2 19" xfId="88" xr:uid="{00000000-0005-0000-0000-00005C000000}"/>
    <cellStyle name="Comma 3 2 2" xfId="89" xr:uid="{00000000-0005-0000-0000-00005D000000}"/>
    <cellStyle name="Comma 3 2 2 10" xfId="90" xr:uid="{00000000-0005-0000-0000-00005E000000}"/>
    <cellStyle name="Comma 3 2 2 11" xfId="91" xr:uid="{00000000-0005-0000-0000-00005F000000}"/>
    <cellStyle name="Comma 3 2 2 12" xfId="92" xr:uid="{00000000-0005-0000-0000-000060000000}"/>
    <cellStyle name="Comma 3 2 2 13" xfId="93" xr:uid="{00000000-0005-0000-0000-000061000000}"/>
    <cellStyle name="Comma 3 2 2 14" xfId="94" xr:uid="{00000000-0005-0000-0000-000062000000}"/>
    <cellStyle name="Comma 3 2 2 15" xfId="95" xr:uid="{00000000-0005-0000-0000-000063000000}"/>
    <cellStyle name="Comma 3 2 2 16" xfId="96" xr:uid="{00000000-0005-0000-0000-000064000000}"/>
    <cellStyle name="Comma 3 2 2 17" xfId="97" xr:uid="{00000000-0005-0000-0000-000065000000}"/>
    <cellStyle name="Comma 3 2 2 18" xfId="98" xr:uid="{00000000-0005-0000-0000-000066000000}"/>
    <cellStyle name="Comma 3 2 2 19" xfId="99" xr:uid="{00000000-0005-0000-0000-000067000000}"/>
    <cellStyle name="Comma 3 2 2 2" xfId="100" xr:uid="{00000000-0005-0000-0000-000068000000}"/>
    <cellStyle name="Comma 3 2 2 2 10" xfId="101" xr:uid="{00000000-0005-0000-0000-000069000000}"/>
    <cellStyle name="Comma 3 2 2 2 11" xfId="102" xr:uid="{00000000-0005-0000-0000-00006A000000}"/>
    <cellStyle name="Comma 3 2 2 2 12" xfId="103" xr:uid="{00000000-0005-0000-0000-00006B000000}"/>
    <cellStyle name="Comma 3 2 2 2 13" xfId="104" xr:uid="{00000000-0005-0000-0000-00006C000000}"/>
    <cellStyle name="Comma 3 2 2 2 14" xfId="105" xr:uid="{00000000-0005-0000-0000-00006D000000}"/>
    <cellStyle name="Comma 3 2 2 2 15" xfId="106" xr:uid="{00000000-0005-0000-0000-00006E000000}"/>
    <cellStyle name="Comma 3 2 2 2 16" xfId="107" xr:uid="{00000000-0005-0000-0000-00006F000000}"/>
    <cellStyle name="Comma 3 2 2 2 17" xfId="108" xr:uid="{00000000-0005-0000-0000-000070000000}"/>
    <cellStyle name="Comma 3 2 2 2 18" xfId="109" xr:uid="{00000000-0005-0000-0000-000071000000}"/>
    <cellStyle name="Comma 3 2 2 2 19" xfId="110" xr:uid="{00000000-0005-0000-0000-000072000000}"/>
    <cellStyle name="Comma 3 2 2 2 2" xfId="111" xr:uid="{00000000-0005-0000-0000-000073000000}"/>
    <cellStyle name="Comma 3 2 2 2 2 10" xfId="112" xr:uid="{00000000-0005-0000-0000-000074000000}"/>
    <cellStyle name="Comma 3 2 2 2 2 11" xfId="113" xr:uid="{00000000-0005-0000-0000-000075000000}"/>
    <cellStyle name="Comma 3 2 2 2 2 12" xfId="114" xr:uid="{00000000-0005-0000-0000-000076000000}"/>
    <cellStyle name="Comma 3 2 2 2 2 13" xfId="115" xr:uid="{00000000-0005-0000-0000-000077000000}"/>
    <cellStyle name="Comma 3 2 2 2 2 14" xfId="116" xr:uid="{00000000-0005-0000-0000-000078000000}"/>
    <cellStyle name="Comma 3 2 2 2 2 15" xfId="117" xr:uid="{00000000-0005-0000-0000-000079000000}"/>
    <cellStyle name="Comma 3 2 2 2 2 16" xfId="118" xr:uid="{00000000-0005-0000-0000-00007A000000}"/>
    <cellStyle name="Comma 3 2 2 2 2 17" xfId="119" xr:uid="{00000000-0005-0000-0000-00007B000000}"/>
    <cellStyle name="Comma 3 2 2 2 2 18" xfId="120" xr:uid="{00000000-0005-0000-0000-00007C000000}"/>
    <cellStyle name="Comma 3 2 2 2 2 19" xfId="121" xr:uid="{00000000-0005-0000-0000-00007D000000}"/>
    <cellStyle name="Comma 3 2 2 2 2 2" xfId="122" xr:uid="{00000000-0005-0000-0000-00007E000000}"/>
    <cellStyle name="Comma 3 2 2 2 2 2 10" xfId="123" xr:uid="{00000000-0005-0000-0000-00007F000000}"/>
    <cellStyle name="Comma 3 2 2 2 2 2 11" xfId="124" xr:uid="{00000000-0005-0000-0000-000080000000}"/>
    <cellStyle name="Comma 3 2 2 2 2 2 12" xfId="125" xr:uid="{00000000-0005-0000-0000-000081000000}"/>
    <cellStyle name="Comma 3 2 2 2 2 2 13" xfId="126" xr:uid="{00000000-0005-0000-0000-000082000000}"/>
    <cellStyle name="Comma 3 2 2 2 2 2 14" xfId="127" xr:uid="{00000000-0005-0000-0000-000083000000}"/>
    <cellStyle name="Comma 3 2 2 2 2 2 15" xfId="128" xr:uid="{00000000-0005-0000-0000-000084000000}"/>
    <cellStyle name="Comma 3 2 2 2 2 2 16" xfId="129" xr:uid="{00000000-0005-0000-0000-000085000000}"/>
    <cellStyle name="Comma 3 2 2 2 2 2 17" xfId="130" xr:uid="{00000000-0005-0000-0000-000086000000}"/>
    <cellStyle name="Comma 3 2 2 2 2 2 18" xfId="131" xr:uid="{00000000-0005-0000-0000-000087000000}"/>
    <cellStyle name="Comma 3 2 2 2 2 2 19" xfId="132" xr:uid="{00000000-0005-0000-0000-000088000000}"/>
    <cellStyle name="Comma 3 2 2 2 2 2 2" xfId="133" xr:uid="{00000000-0005-0000-0000-000089000000}"/>
    <cellStyle name="Comma 3 2 2 2 2 2 2 10" xfId="134" xr:uid="{00000000-0005-0000-0000-00008A000000}"/>
    <cellStyle name="Comma 3 2 2 2 2 2 2 11" xfId="135" xr:uid="{00000000-0005-0000-0000-00008B000000}"/>
    <cellStyle name="Comma 3 2 2 2 2 2 2 12" xfId="136" xr:uid="{00000000-0005-0000-0000-00008C000000}"/>
    <cellStyle name="Comma 3 2 2 2 2 2 2 13" xfId="137" xr:uid="{00000000-0005-0000-0000-00008D000000}"/>
    <cellStyle name="Comma 3 2 2 2 2 2 2 14" xfId="138" xr:uid="{00000000-0005-0000-0000-00008E000000}"/>
    <cellStyle name="Comma 3 2 2 2 2 2 2 15" xfId="139" xr:uid="{00000000-0005-0000-0000-00008F000000}"/>
    <cellStyle name="Comma 3 2 2 2 2 2 2 16" xfId="140" xr:uid="{00000000-0005-0000-0000-000090000000}"/>
    <cellStyle name="Comma 3 2 2 2 2 2 2 17" xfId="141" xr:uid="{00000000-0005-0000-0000-000091000000}"/>
    <cellStyle name="Comma 3 2 2 2 2 2 2 18" xfId="142" xr:uid="{00000000-0005-0000-0000-000092000000}"/>
    <cellStyle name="Comma 3 2 2 2 2 2 2 19" xfId="143" xr:uid="{00000000-0005-0000-0000-000093000000}"/>
    <cellStyle name="Comma 3 2 2 2 2 2 2 2" xfId="144" xr:uid="{00000000-0005-0000-0000-000094000000}"/>
    <cellStyle name="Comma 3 2 2 2 2 2 2 2 10" xfId="145" xr:uid="{00000000-0005-0000-0000-000095000000}"/>
    <cellStyle name="Comma 3 2 2 2 2 2 2 2 11" xfId="146" xr:uid="{00000000-0005-0000-0000-000096000000}"/>
    <cellStyle name="Comma 3 2 2 2 2 2 2 2 12" xfId="147" xr:uid="{00000000-0005-0000-0000-000097000000}"/>
    <cellStyle name="Comma 3 2 2 2 2 2 2 2 13" xfId="148" xr:uid="{00000000-0005-0000-0000-000098000000}"/>
    <cellStyle name="Comma 3 2 2 2 2 2 2 2 14" xfId="149" xr:uid="{00000000-0005-0000-0000-000099000000}"/>
    <cellStyle name="Comma 3 2 2 2 2 2 2 2 15" xfId="150" xr:uid="{00000000-0005-0000-0000-00009A000000}"/>
    <cellStyle name="Comma 3 2 2 2 2 2 2 2 16" xfId="151" xr:uid="{00000000-0005-0000-0000-00009B000000}"/>
    <cellStyle name="Comma 3 2 2 2 2 2 2 2 17" xfId="152" xr:uid="{00000000-0005-0000-0000-00009C000000}"/>
    <cellStyle name="Comma 3 2 2 2 2 2 2 2 18" xfId="153" xr:uid="{00000000-0005-0000-0000-00009D000000}"/>
    <cellStyle name="Comma 3 2 2 2 2 2 2 2 19" xfId="154" xr:uid="{00000000-0005-0000-0000-00009E000000}"/>
    <cellStyle name="Comma 3 2 2 2 2 2 2 2 2" xfId="155" xr:uid="{00000000-0005-0000-0000-00009F000000}"/>
    <cellStyle name="Comma 3 2 2 2 2 2 2 2 20" xfId="156" xr:uid="{00000000-0005-0000-0000-0000A0000000}"/>
    <cellStyle name="Comma 3 2 2 2 2 2 2 2 21" xfId="157" xr:uid="{00000000-0005-0000-0000-0000A1000000}"/>
    <cellStyle name="Comma 3 2 2 2 2 2 2 2 22" xfId="158" xr:uid="{00000000-0005-0000-0000-0000A2000000}"/>
    <cellStyle name="Comma 3 2 2 2 2 2 2 2 23" xfId="159" xr:uid="{00000000-0005-0000-0000-0000A3000000}"/>
    <cellStyle name="Comma 3 2 2 2 2 2 2 2 3" xfId="160" xr:uid="{00000000-0005-0000-0000-0000A4000000}"/>
    <cellStyle name="Comma 3 2 2 2 2 2 2 2 4" xfId="161" xr:uid="{00000000-0005-0000-0000-0000A5000000}"/>
    <cellStyle name="Comma 3 2 2 2 2 2 2 2 5" xfId="162" xr:uid="{00000000-0005-0000-0000-0000A6000000}"/>
    <cellStyle name="Comma 3 2 2 2 2 2 2 2 6" xfId="163" xr:uid="{00000000-0005-0000-0000-0000A7000000}"/>
    <cellStyle name="Comma 3 2 2 2 2 2 2 2 7" xfId="164" xr:uid="{00000000-0005-0000-0000-0000A8000000}"/>
    <cellStyle name="Comma 3 2 2 2 2 2 2 2 8" xfId="165" xr:uid="{00000000-0005-0000-0000-0000A9000000}"/>
    <cellStyle name="Comma 3 2 2 2 2 2 2 2 9" xfId="166" xr:uid="{00000000-0005-0000-0000-0000AA000000}"/>
    <cellStyle name="Comma 3 2 2 2 2 2 2 20" xfId="167" xr:uid="{00000000-0005-0000-0000-0000AB000000}"/>
    <cellStyle name="Comma 3 2 2 2 2 2 2 21" xfId="168" xr:uid="{00000000-0005-0000-0000-0000AC000000}"/>
    <cellStyle name="Comma 3 2 2 2 2 2 2 22" xfId="169" xr:uid="{00000000-0005-0000-0000-0000AD000000}"/>
    <cellStyle name="Comma 3 2 2 2 2 2 2 23" xfId="170" xr:uid="{00000000-0005-0000-0000-0000AE000000}"/>
    <cellStyle name="Comma 3 2 2 2 2 2 2 3" xfId="171" xr:uid="{00000000-0005-0000-0000-0000AF000000}"/>
    <cellStyle name="Comma 3 2 2 2 2 2 2 4" xfId="172" xr:uid="{00000000-0005-0000-0000-0000B0000000}"/>
    <cellStyle name="Comma 3 2 2 2 2 2 2 5" xfId="173" xr:uid="{00000000-0005-0000-0000-0000B1000000}"/>
    <cellStyle name="Comma 3 2 2 2 2 2 2 6" xfId="174" xr:uid="{00000000-0005-0000-0000-0000B2000000}"/>
    <cellStyle name="Comma 3 2 2 2 2 2 2 7" xfId="175" xr:uid="{00000000-0005-0000-0000-0000B3000000}"/>
    <cellStyle name="Comma 3 2 2 2 2 2 2 8" xfId="176" xr:uid="{00000000-0005-0000-0000-0000B4000000}"/>
    <cellStyle name="Comma 3 2 2 2 2 2 2 9" xfId="177" xr:uid="{00000000-0005-0000-0000-0000B5000000}"/>
    <cellStyle name="Comma 3 2 2 2 2 2 20" xfId="178" xr:uid="{00000000-0005-0000-0000-0000B6000000}"/>
    <cellStyle name="Comma 3 2 2 2 2 2 21" xfId="179" xr:uid="{00000000-0005-0000-0000-0000B7000000}"/>
    <cellStyle name="Comma 3 2 2 2 2 2 22" xfId="180" xr:uid="{00000000-0005-0000-0000-0000B8000000}"/>
    <cellStyle name="Comma 3 2 2 2 2 2 23" xfId="181" xr:uid="{00000000-0005-0000-0000-0000B9000000}"/>
    <cellStyle name="Comma 3 2 2 2 2 2 24" xfId="182" xr:uid="{00000000-0005-0000-0000-0000BA000000}"/>
    <cellStyle name="Comma 3 2 2 2 2 2 25" xfId="183" xr:uid="{00000000-0005-0000-0000-0000BB000000}"/>
    <cellStyle name="Comma 3 2 2 2 2 2 26" xfId="184" xr:uid="{00000000-0005-0000-0000-0000BC000000}"/>
    <cellStyle name="Comma 3 2 2 2 2 2 3" xfId="185" xr:uid="{00000000-0005-0000-0000-0000BD000000}"/>
    <cellStyle name="Comma 3 2 2 2 2 2 4" xfId="186" xr:uid="{00000000-0005-0000-0000-0000BE000000}"/>
    <cellStyle name="Comma 3 2 2 2 2 2 5" xfId="187" xr:uid="{00000000-0005-0000-0000-0000BF000000}"/>
    <cellStyle name="Comma 3 2 2 2 2 2 6" xfId="188" xr:uid="{00000000-0005-0000-0000-0000C0000000}"/>
    <cellStyle name="Comma 3 2 2 2 2 2 7" xfId="189" xr:uid="{00000000-0005-0000-0000-0000C1000000}"/>
    <cellStyle name="Comma 3 2 2 2 2 2 8" xfId="190" xr:uid="{00000000-0005-0000-0000-0000C2000000}"/>
    <cellStyle name="Comma 3 2 2 2 2 2 9" xfId="191" xr:uid="{00000000-0005-0000-0000-0000C3000000}"/>
    <cellStyle name="Comma 3 2 2 2 2 20" xfId="192" xr:uid="{00000000-0005-0000-0000-0000C4000000}"/>
    <cellStyle name="Comma 3 2 2 2 2 21" xfId="193" xr:uid="{00000000-0005-0000-0000-0000C5000000}"/>
    <cellStyle name="Comma 3 2 2 2 2 22" xfId="194" xr:uid="{00000000-0005-0000-0000-0000C6000000}"/>
    <cellStyle name="Comma 3 2 2 2 2 23" xfId="195" xr:uid="{00000000-0005-0000-0000-0000C7000000}"/>
    <cellStyle name="Comma 3 2 2 2 2 24" xfId="196" xr:uid="{00000000-0005-0000-0000-0000C8000000}"/>
    <cellStyle name="Comma 3 2 2 2 2 25" xfId="197" xr:uid="{00000000-0005-0000-0000-0000C9000000}"/>
    <cellStyle name="Comma 3 2 2 2 2 26" xfId="198" xr:uid="{00000000-0005-0000-0000-0000CA000000}"/>
    <cellStyle name="Comma 3 2 2 2 2 3" xfId="199" xr:uid="{00000000-0005-0000-0000-0000CB000000}"/>
    <cellStyle name="Comma 3 2 2 2 2 3 10" xfId="200" xr:uid="{00000000-0005-0000-0000-0000CC000000}"/>
    <cellStyle name="Comma 3 2 2 2 2 3 11" xfId="201" xr:uid="{00000000-0005-0000-0000-0000CD000000}"/>
    <cellStyle name="Comma 3 2 2 2 2 3 12" xfId="202" xr:uid="{00000000-0005-0000-0000-0000CE000000}"/>
    <cellStyle name="Comma 3 2 2 2 2 3 13" xfId="203" xr:uid="{00000000-0005-0000-0000-0000CF000000}"/>
    <cellStyle name="Comma 3 2 2 2 2 3 14" xfId="204" xr:uid="{00000000-0005-0000-0000-0000D0000000}"/>
    <cellStyle name="Comma 3 2 2 2 2 3 15" xfId="205" xr:uid="{00000000-0005-0000-0000-0000D1000000}"/>
    <cellStyle name="Comma 3 2 2 2 2 3 16" xfId="206" xr:uid="{00000000-0005-0000-0000-0000D2000000}"/>
    <cellStyle name="Comma 3 2 2 2 2 3 17" xfId="207" xr:uid="{00000000-0005-0000-0000-0000D3000000}"/>
    <cellStyle name="Comma 3 2 2 2 2 3 18" xfId="208" xr:uid="{00000000-0005-0000-0000-0000D4000000}"/>
    <cellStyle name="Comma 3 2 2 2 2 3 19" xfId="209" xr:uid="{00000000-0005-0000-0000-0000D5000000}"/>
    <cellStyle name="Comma 3 2 2 2 2 3 2" xfId="210" xr:uid="{00000000-0005-0000-0000-0000D6000000}"/>
    <cellStyle name="Comma 3 2 2 2 2 3 2 10" xfId="211" xr:uid="{00000000-0005-0000-0000-0000D7000000}"/>
    <cellStyle name="Comma 3 2 2 2 2 3 2 11" xfId="212" xr:uid="{00000000-0005-0000-0000-0000D8000000}"/>
    <cellStyle name="Comma 3 2 2 2 2 3 2 12" xfId="213" xr:uid="{00000000-0005-0000-0000-0000D9000000}"/>
    <cellStyle name="Comma 3 2 2 2 2 3 2 13" xfId="214" xr:uid="{00000000-0005-0000-0000-0000DA000000}"/>
    <cellStyle name="Comma 3 2 2 2 2 3 2 14" xfId="215" xr:uid="{00000000-0005-0000-0000-0000DB000000}"/>
    <cellStyle name="Comma 3 2 2 2 2 3 2 15" xfId="216" xr:uid="{00000000-0005-0000-0000-0000DC000000}"/>
    <cellStyle name="Comma 3 2 2 2 2 3 2 16" xfId="217" xr:uid="{00000000-0005-0000-0000-0000DD000000}"/>
    <cellStyle name="Comma 3 2 2 2 2 3 2 17" xfId="218" xr:uid="{00000000-0005-0000-0000-0000DE000000}"/>
    <cellStyle name="Comma 3 2 2 2 2 3 2 18" xfId="219" xr:uid="{00000000-0005-0000-0000-0000DF000000}"/>
    <cellStyle name="Comma 3 2 2 2 2 3 2 19" xfId="220" xr:uid="{00000000-0005-0000-0000-0000E0000000}"/>
    <cellStyle name="Comma 3 2 2 2 2 3 2 2" xfId="221" xr:uid="{00000000-0005-0000-0000-0000E1000000}"/>
    <cellStyle name="Comma 3 2 2 2 2 3 2 20" xfId="222" xr:uid="{00000000-0005-0000-0000-0000E2000000}"/>
    <cellStyle name="Comma 3 2 2 2 2 3 2 21" xfId="223" xr:uid="{00000000-0005-0000-0000-0000E3000000}"/>
    <cellStyle name="Comma 3 2 2 2 2 3 2 22" xfId="224" xr:uid="{00000000-0005-0000-0000-0000E4000000}"/>
    <cellStyle name="Comma 3 2 2 2 2 3 2 23" xfId="225" xr:uid="{00000000-0005-0000-0000-0000E5000000}"/>
    <cellStyle name="Comma 3 2 2 2 2 3 2 3" xfId="226" xr:uid="{00000000-0005-0000-0000-0000E6000000}"/>
    <cellStyle name="Comma 3 2 2 2 2 3 2 4" xfId="227" xr:uid="{00000000-0005-0000-0000-0000E7000000}"/>
    <cellStyle name="Comma 3 2 2 2 2 3 2 5" xfId="228" xr:uid="{00000000-0005-0000-0000-0000E8000000}"/>
    <cellStyle name="Comma 3 2 2 2 2 3 2 6" xfId="229" xr:uid="{00000000-0005-0000-0000-0000E9000000}"/>
    <cellStyle name="Comma 3 2 2 2 2 3 2 7" xfId="230" xr:uid="{00000000-0005-0000-0000-0000EA000000}"/>
    <cellStyle name="Comma 3 2 2 2 2 3 2 8" xfId="231" xr:uid="{00000000-0005-0000-0000-0000EB000000}"/>
    <cellStyle name="Comma 3 2 2 2 2 3 2 9" xfId="232" xr:uid="{00000000-0005-0000-0000-0000EC000000}"/>
    <cellStyle name="Comma 3 2 2 2 2 3 20" xfId="233" xr:uid="{00000000-0005-0000-0000-0000ED000000}"/>
    <cellStyle name="Comma 3 2 2 2 2 3 21" xfId="234" xr:uid="{00000000-0005-0000-0000-0000EE000000}"/>
    <cellStyle name="Comma 3 2 2 2 2 3 22" xfId="235" xr:uid="{00000000-0005-0000-0000-0000EF000000}"/>
    <cellStyle name="Comma 3 2 2 2 2 3 23" xfId="236" xr:uid="{00000000-0005-0000-0000-0000F0000000}"/>
    <cellStyle name="Comma 3 2 2 2 2 3 3" xfId="237" xr:uid="{00000000-0005-0000-0000-0000F1000000}"/>
    <cellStyle name="Comma 3 2 2 2 2 3 4" xfId="238" xr:uid="{00000000-0005-0000-0000-0000F2000000}"/>
    <cellStyle name="Comma 3 2 2 2 2 3 5" xfId="239" xr:uid="{00000000-0005-0000-0000-0000F3000000}"/>
    <cellStyle name="Comma 3 2 2 2 2 3 6" xfId="240" xr:uid="{00000000-0005-0000-0000-0000F4000000}"/>
    <cellStyle name="Comma 3 2 2 2 2 3 7" xfId="241" xr:uid="{00000000-0005-0000-0000-0000F5000000}"/>
    <cellStyle name="Comma 3 2 2 2 2 3 8" xfId="242" xr:uid="{00000000-0005-0000-0000-0000F6000000}"/>
    <cellStyle name="Comma 3 2 2 2 2 3 9" xfId="243" xr:uid="{00000000-0005-0000-0000-0000F7000000}"/>
    <cellStyle name="Comma 3 2 2 2 2 4" xfId="244" xr:uid="{00000000-0005-0000-0000-0000F8000000}"/>
    <cellStyle name="Comma 3 2 2 2 2 5" xfId="245" xr:uid="{00000000-0005-0000-0000-0000F9000000}"/>
    <cellStyle name="Comma 3 2 2 2 2 6" xfId="246" xr:uid="{00000000-0005-0000-0000-0000FA000000}"/>
    <cellStyle name="Comma 3 2 2 2 2 7" xfId="247" xr:uid="{00000000-0005-0000-0000-0000FB000000}"/>
    <cellStyle name="Comma 3 2 2 2 2 8" xfId="248" xr:uid="{00000000-0005-0000-0000-0000FC000000}"/>
    <cellStyle name="Comma 3 2 2 2 2 9" xfId="249" xr:uid="{00000000-0005-0000-0000-0000FD000000}"/>
    <cellStyle name="Comma 3 2 2 2 20" xfId="250" xr:uid="{00000000-0005-0000-0000-0000FE000000}"/>
    <cellStyle name="Comma 3 2 2 2 21" xfId="251" xr:uid="{00000000-0005-0000-0000-0000FF000000}"/>
    <cellStyle name="Comma 3 2 2 2 22" xfId="252" xr:uid="{00000000-0005-0000-0000-000000010000}"/>
    <cellStyle name="Comma 3 2 2 2 23" xfId="253" xr:uid="{00000000-0005-0000-0000-000001010000}"/>
    <cellStyle name="Comma 3 2 2 2 24" xfId="254" xr:uid="{00000000-0005-0000-0000-000002010000}"/>
    <cellStyle name="Comma 3 2 2 2 25" xfId="255" xr:uid="{00000000-0005-0000-0000-000003010000}"/>
    <cellStyle name="Comma 3 2 2 2 26" xfId="256" xr:uid="{00000000-0005-0000-0000-000004010000}"/>
    <cellStyle name="Comma 3 2 2 2 27" xfId="257" xr:uid="{00000000-0005-0000-0000-000005010000}"/>
    <cellStyle name="Comma 3 2 2 2 28" xfId="258" xr:uid="{00000000-0005-0000-0000-000006010000}"/>
    <cellStyle name="Comma 3 2 2 2 29" xfId="259" xr:uid="{00000000-0005-0000-0000-000007010000}"/>
    <cellStyle name="Comma 3 2 2 2 3" xfId="260" xr:uid="{00000000-0005-0000-0000-000008010000}"/>
    <cellStyle name="Comma 3 2 2 2 30" xfId="261" xr:uid="{00000000-0005-0000-0000-000009010000}"/>
    <cellStyle name="Comma 3 2 2 2 31" xfId="262" xr:uid="{00000000-0005-0000-0000-00000A010000}"/>
    <cellStyle name="Comma 3 2 2 2 32" xfId="263" xr:uid="{00000000-0005-0000-0000-00000B010000}"/>
    <cellStyle name="Comma 3 2 2 2 4" xfId="264" xr:uid="{00000000-0005-0000-0000-00000C010000}"/>
    <cellStyle name="Comma 3 2 2 2 5" xfId="265" xr:uid="{00000000-0005-0000-0000-00000D010000}"/>
    <cellStyle name="Comma 3 2 2 2 6" xfId="266" xr:uid="{00000000-0005-0000-0000-00000E010000}"/>
    <cellStyle name="Comma 3 2 2 2 7" xfId="267" xr:uid="{00000000-0005-0000-0000-00000F010000}"/>
    <cellStyle name="Comma 3 2 2 2 8" xfId="268" xr:uid="{00000000-0005-0000-0000-000010010000}"/>
    <cellStyle name="Comma 3 2 2 2 8 10" xfId="269" xr:uid="{00000000-0005-0000-0000-000011010000}"/>
    <cellStyle name="Comma 3 2 2 2 8 11" xfId="270" xr:uid="{00000000-0005-0000-0000-000012010000}"/>
    <cellStyle name="Comma 3 2 2 2 8 12" xfId="271" xr:uid="{00000000-0005-0000-0000-000013010000}"/>
    <cellStyle name="Comma 3 2 2 2 8 13" xfId="272" xr:uid="{00000000-0005-0000-0000-000014010000}"/>
    <cellStyle name="Comma 3 2 2 2 8 14" xfId="273" xr:uid="{00000000-0005-0000-0000-000015010000}"/>
    <cellStyle name="Comma 3 2 2 2 8 15" xfId="274" xr:uid="{00000000-0005-0000-0000-000016010000}"/>
    <cellStyle name="Comma 3 2 2 2 8 16" xfId="275" xr:uid="{00000000-0005-0000-0000-000017010000}"/>
    <cellStyle name="Comma 3 2 2 2 8 17" xfId="276" xr:uid="{00000000-0005-0000-0000-000018010000}"/>
    <cellStyle name="Comma 3 2 2 2 8 18" xfId="277" xr:uid="{00000000-0005-0000-0000-000019010000}"/>
    <cellStyle name="Comma 3 2 2 2 8 19" xfId="278" xr:uid="{00000000-0005-0000-0000-00001A010000}"/>
    <cellStyle name="Comma 3 2 2 2 8 2" xfId="279" xr:uid="{00000000-0005-0000-0000-00001B010000}"/>
    <cellStyle name="Comma 3 2 2 2 8 2 10" xfId="280" xr:uid="{00000000-0005-0000-0000-00001C010000}"/>
    <cellStyle name="Comma 3 2 2 2 8 2 11" xfId="281" xr:uid="{00000000-0005-0000-0000-00001D010000}"/>
    <cellStyle name="Comma 3 2 2 2 8 2 12" xfId="282" xr:uid="{00000000-0005-0000-0000-00001E010000}"/>
    <cellStyle name="Comma 3 2 2 2 8 2 13" xfId="283" xr:uid="{00000000-0005-0000-0000-00001F010000}"/>
    <cellStyle name="Comma 3 2 2 2 8 2 14" xfId="284" xr:uid="{00000000-0005-0000-0000-000020010000}"/>
    <cellStyle name="Comma 3 2 2 2 8 2 15" xfId="285" xr:uid="{00000000-0005-0000-0000-000021010000}"/>
    <cellStyle name="Comma 3 2 2 2 8 2 16" xfId="286" xr:uid="{00000000-0005-0000-0000-000022010000}"/>
    <cellStyle name="Comma 3 2 2 2 8 2 17" xfId="287" xr:uid="{00000000-0005-0000-0000-000023010000}"/>
    <cellStyle name="Comma 3 2 2 2 8 2 18" xfId="288" xr:uid="{00000000-0005-0000-0000-000024010000}"/>
    <cellStyle name="Comma 3 2 2 2 8 2 19" xfId="289" xr:uid="{00000000-0005-0000-0000-000025010000}"/>
    <cellStyle name="Comma 3 2 2 2 8 2 2" xfId="290" xr:uid="{00000000-0005-0000-0000-000026010000}"/>
    <cellStyle name="Comma 3 2 2 2 8 2 20" xfId="291" xr:uid="{00000000-0005-0000-0000-000027010000}"/>
    <cellStyle name="Comma 3 2 2 2 8 2 21" xfId="292" xr:uid="{00000000-0005-0000-0000-000028010000}"/>
    <cellStyle name="Comma 3 2 2 2 8 2 22" xfId="293" xr:uid="{00000000-0005-0000-0000-000029010000}"/>
    <cellStyle name="Comma 3 2 2 2 8 2 23" xfId="294" xr:uid="{00000000-0005-0000-0000-00002A010000}"/>
    <cellStyle name="Comma 3 2 2 2 8 2 3" xfId="295" xr:uid="{00000000-0005-0000-0000-00002B010000}"/>
    <cellStyle name="Comma 3 2 2 2 8 2 4" xfId="296" xr:uid="{00000000-0005-0000-0000-00002C010000}"/>
    <cellStyle name="Comma 3 2 2 2 8 2 5" xfId="297" xr:uid="{00000000-0005-0000-0000-00002D010000}"/>
    <cellStyle name="Comma 3 2 2 2 8 2 6" xfId="298" xr:uid="{00000000-0005-0000-0000-00002E010000}"/>
    <cellStyle name="Comma 3 2 2 2 8 2 7" xfId="299" xr:uid="{00000000-0005-0000-0000-00002F010000}"/>
    <cellStyle name="Comma 3 2 2 2 8 2 8" xfId="300" xr:uid="{00000000-0005-0000-0000-000030010000}"/>
    <cellStyle name="Comma 3 2 2 2 8 2 9" xfId="301" xr:uid="{00000000-0005-0000-0000-000031010000}"/>
    <cellStyle name="Comma 3 2 2 2 8 20" xfId="302" xr:uid="{00000000-0005-0000-0000-000032010000}"/>
    <cellStyle name="Comma 3 2 2 2 8 21" xfId="303" xr:uid="{00000000-0005-0000-0000-000033010000}"/>
    <cellStyle name="Comma 3 2 2 2 8 22" xfId="304" xr:uid="{00000000-0005-0000-0000-000034010000}"/>
    <cellStyle name="Comma 3 2 2 2 8 23" xfId="305" xr:uid="{00000000-0005-0000-0000-000035010000}"/>
    <cellStyle name="Comma 3 2 2 2 8 3" xfId="306" xr:uid="{00000000-0005-0000-0000-000036010000}"/>
    <cellStyle name="Comma 3 2 2 2 8 4" xfId="307" xr:uid="{00000000-0005-0000-0000-000037010000}"/>
    <cellStyle name="Comma 3 2 2 2 8 5" xfId="308" xr:uid="{00000000-0005-0000-0000-000038010000}"/>
    <cellStyle name="Comma 3 2 2 2 8 6" xfId="309" xr:uid="{00000000-0005-0000-0000-000039010000}"/>
    <cellStyle name="Comma 3 2 2 2 8 7" xfId="310" xr:uid="{00000000-0005-0000-0000-00003A010000}"/>
    <cellStyle name="Comma 3 2 2 2 8 8" xfId="311" xr:uid="{00000000-0005-0000-0000-00003B010000}"/>
    <cellStyle name="Comma 3 2 2 2 8 9" xfId="312" xr:uid="{00000000-0005-0000-0000-00003C010000}"/>
    <cellStyle name="Comma 3 2 2 2 9" xfId="313" xr:uid="{00000000-0005-0000-0000-00003D010000}"/>
    <cellStyle name="Comma 3 2 2 20" xfId="314" xr:uid="{00000000-0005-0000-0000-00003E010000}"/>
    <cellStyle name="Comma 3 2 2 21" xfId="315" xr:uid="{00000000-0005-0000-0000-00003F010000}"/>
    <cellStyle name="Comma 3 2 2 22" xfId="316" xr:uid="{00000000-0005-0000-0000-000040010000}"/>
    <cellStyle name="Comma 3 2 2 23" xfId="317" xr:uid="{00000000-0005-0000-0000-000041010000}"/>
    <cellStyle name="Comma 3 2 2 24" xfId="318" xr:uid="{00000000-0005-0000-0000-000042010000}"/>
    <cellStyle name="Comma 3 2 2 25" xfId="319" xr:uid="{00000000-0005-0000-0000-000043010000}"/>
    <cellStyle name="Comma 3 2 2 26" xfId="320" xr:uid="{00000000-0005-0000-0000-000044010000}"/>
    <cellStyle name="Comma 3 2 2 27" xfId="321" xr:uid="{00000000-0005-0000-0000-000045010000}"/>
    <cellStyle name="Comma 3 2 2 28" xfId="322" xr:uid="{00000000-0005-0000-0000-000046010000}"/>
    <cellStyle name="Comma 3 2 2 29" xfId="323" xr:uid="{00000000-0005-0000-0000-000047010000}"/>
    <cellStyle name="Comma 3 2 2 3" xfId="324" xr:uid="{00000000-0005-0000-0000-000048010000}"/>
    <cellStyle name="Comma 3 2 2 30" xfId="325" xr:uid="{00000000-0005-0000-0000-000049010000}"/>
    <cellStyle name="Comma 3 2 2 31" xfId="326" xr:uid="{00000000-0005-0000-0000-00004A010000}"/>
    <cellStyle name="Comma 3 2 2 32" xfId="327" xr:uid="{00000000-0005-0000-0000-00004B010000}"/>
    <cellStyle name="Comma 3 2 2 33" xfId="328" xr:uid="{00000000-0005-0000-0000-00004C010000}"/>
    <cellStyle name="Comma 3 2 2 4" xfId="329" xr:uid="{00000000-0005-0000-0000-00004D010000}"/>
    <cellStyle name="Comma 3 2 2 4 10" xfId="330" xr:uid="{00000000-0005-0000-0000-00004E010000}"/>
    <cellStyle name="Comma 3 2 2 4 11" xfId="331" xr:uid="{00000000-0005-0000-0000-00004F010000}"/>
    <cellStyle name="Comma 3 2 2 4 12" xfId="332" xr:uid="{00000000-0005-0000-0000-000050010000}"/>
    <cellStyle name="Comma 3 2 2 4 13" xfId="333" xr:uid="{00000000-0005-0000-0000-000051010000}"/>
    <cellStyle name="Comma 3 2 2 4 14" xfId="334" xr:uid="{00000000-0005-0000-0000-000052010000}"/>
    <cellStyle name="Comma 3 2 2 4 15" xfId="335" xr:uid="{00000000-0005-0000-0000-000053010000}"/>
    <cellStyle name="Comma 3 2 2 4 16" xfId="336" xr:uid="{00000000-0005-0000-0000-000054010000}"/>
    <cellStyle name="Comma 3 2 2 4 17" xfId="337" xr:uid="{00000000-0005-0000-0000-000055010000}"/>
    <cellStyle name="Comma 3 2 2 4 18" xfId="338" xr:uid="{00000000-0005-0000-0000-000056010000}"/>
    <cellStyle name="Comma 3 2 2 4 19" xfId="339" xr:uid="{00000000-0005-0000-0000-000057010000}"/>
    <cellStyle name="Comma 3 2 2 4 2" xfId="340" xr:uid="{00000000-0005-0000-0000-000058010000}"/>
    <cellStyle name="Comma 3 2 2 4 2 10" xfId="341" xr:uid="{00000000-0005-0000-0000-000059010000}"/>
    <cellStyle name="Comma 3 2 2 4 2 11" xfId="342" xr:uid="{00000000-0005-0000-0000-00005A010000}"/>
    <cellStyle name="Comma 3 2 2 4 2 12" xfId="343" xr:uid="{00000000-0005-0000-0000-00005B010000}"/>
    <cellStyle name="Comma 3 2 2 4 2 13" xfId="344" xr:uid="{00000000-0005-0000-0000-00005C010000}"/>
    <cellStyle name="Comma 3 2 2 4 2 14" xfId="345" xr:uid="{00000000-0005-0000-0000-00005D010000}"/>
    <cellStyle name="Comma 3 2 2 4 2 15" xfId="346" xr:uid="{00000000-0005-0000-0000-00005E010000}"/>
    <cellStyle name="Comma 3 2 2 4 2 16" xfId="347" xr:uid="{00000000-0005-0000-0000-00005F010000}"/>
    <cellStyle name="Comma 3 2 2 4 2 17" xfId="348" xr:uid="{00000000-0005-0000-0000-000060010000}"/>
    <cellStyle name="Comma 3 2 2 4 2 18" xfId="349" xr:uid="{00000000-0005-0000-0000-000061010000}"/>
    <cellStyle name="Comma 3 2 2 4 2 19" xfId="350" xr:uid="{00000000-0005-0000-0000-000062010000}"/>
    <cellStyle name="Comma 3 2 2 4 2 2" xfId="351" xr:uid="{00000000-0005-0000-0000-000063010000}"/>
    <cellStyle name="Comma 3 2 2 4 2 2 10" xfId="352" xr:uid="{00000000-0005-0000-0000-000064010000}"/>
    <cellStyle name="Comma 3 2 2 4 2 2 11" xfId="353" xr:uid="{00000000-0005-0000-0000-000065010000}"/>
    <cellStyle name="Comma 3 2 2 4 2 2 12" xfId="354" xr:uid="{00000000-0005-0000-0000-000066010000}"/>
    <cellStyle name="Comma 3 2 2 4 2 2 13" xfId="355" xr:uid="{00000000-0005-0000-0000-000067010000}"/>
    <cellStyle name="Comma 3 2 2 4 2 2 14" xfId="356" xr:uid="{00000000-0005-0000-0000-000068010000}"/>
    <cellStyle name="Comma 3 2 2 4 2 2 15" xfId="357" xr:uid="{00000000-0005-0000-0000-000069010000}"/>
    <cellStyle name="Comma 3 2 2 4 2 2 16" xfId="358" xr:uid="{00000000-0005-0000-0000-00006A010000}"/>
    <cellStyle name="Comma 3 2 2 4 2 2 17" xfId="359" xr:uid="{00000000-0005-0000-0000-00006B010000}"/>
    <cellStyle name="Comma 3 2 2 4 2 2 18" xfId="360" xr:uid="{00000000-0005-0000-0000-00006C010000}"/>
    <cellStyle name="Comma 3 2 2 4 2 2 19" xfId="361" xr:uid="{00000000-0005-0000-0000-00006D010000}"/>
    <cellStyle name="Comma 3 2 2 4 2 2 2" xfId="362" xr:uid="{00000000-0005-0000-0000-00006E010000}"/>
    <cellStyle name="Comma 3 2 2 4 2 2 2 10" xfId="363" xr:uid="{00000000-0005-0000-0000-00006F010000}"/>
    <cellStyle name="Comma 3 2 2 4 2 2 2 11" xfId="364" xr:uid="{00000000-0005-0000-0000-000070010000}"/>
    <cellStyle name="Comma 3 2 2 4 2 2 2 12" xfId="365" xr:uid="{00000000-0005-0000-0000-000071010000}"/>
    <cellStyle name="Comma 3 2 2 4 2 2 2 13" xfId="366" xr:uid="{00000000-0005-0000-0000-000072010000}"/>
    <cellStyle name="Comma 3 2 2 4 2 2 2 14" xfId="367" xr:uid="{00000000-0005-0000-0000-000073010000}"/>
    <cellStyle name="Comma 3 2 2 4 2 2 2 15" xfId="368" xr:uid="{00000000-0005-0000-0000-000074010000}"/>
    <cellStyle name="Comma 3 2 2 4 2 2 2 16" xfId="369" xr:uid="{00000000-0005-0000-0000-000075010000}"/>
    <cellStyle name="Comma 3 2 2 4 2 2 2 17" xfId="370" xr:uid="{00000000-0005-0000-0000-000076010000}"/>
    <cellStyle name="Comma 3 2 2 4 2 2 2 18" xfId="371" xr:uid="{00000000-0005-0000-0000-000077010000}"/>
    <cellStyle name="Comma 3 2 2 4 2 2 2 19" xfId="372" xr:uid="{00000000-0005-0000-0000-000078010000}"/>
    <cellStyle name="Comma 3 2 2 4 2 2 2 2" xfId="373" xr:uid="{00000000-0005-0000-0000-000079010000}"/>
    <cellStyle name="Comma 3 2 2 4 2 2 2 20" xfId="374" xr:uid="{00000000-0005-0000-0000-00007A010000}"/>
    <cellStyle name="Comma 3 2 2 4 2 2 2 21" xfId="375" xr:uid="{00000000-0005-0000-0000-00007B010000}"/>
    <cellStyle name="Comma 3 2 2 4 2 2 2 22" xfId="376" xr:uid="{00000000-0005-0000-0000-00007C010000}"/>
    <cellStyle name="Comma 3 2 2 4 2 2 2 23" xfId="377" xr:uid="{00000000-0005-0000-0000-00007D010000}"/>
    <cellStyle name="Comma 3 2 2 4 2 2 2 3" xfId="378" xr:uid="{00000000-0005-0000-0000-00007E010000}"/>
    <cellStyle name="Comma 3 2 2 4 2 2 2 4" xfId="379" xr:uid="{00000000-0005-0000-0000-00007F010000}"/>
    <cellStyle name="Comma 3 2 2 4 2 2 2 5" xfId="380" xr:uid="{00000000-0005-0000-0000-000080010000}"/>
    <cellStyle name="Comma 3 2 2 4 2 2 2 6" xfId="381" xr:uid="{00000000-0005-0000-0000-000081010000}"/>
    <cellStyle name="Comma 3 2 2 4 2 2 2 7" xfId="382" xr:uid="{00000000-0005-0000-0000-000082010000}"/>
    <cellStyle name="Comma 3 2 2 4 2 2 2 8" xfId="383" xr:uid="{00000000-0005-0000-0000-000083010000}"/>
    <cellStyle name="Comma 3 2 2 4 2 2 2 9" xfId="384" xr:uid="{00000000-0005-0000-0000-000084010000}"/>
    <cellStyle name="Comma 3 2 2 4 2 2 20" xfId="385" xr:uid="{00000000-0005-0000-0000-000085010000}"/>
    <cellStyle name="Comma 3 2 2 4 2 2 21" xfId="386" xr:uid="{00000000-0005-0000-0000-000086010000}"/>
    <cellStyle name="Comma 3 2 2 4 2 2 22" xfId="387" xr:uid="{00000000-0005-0000-0000-000087010000}"/>
    <cellStyle name="Comma 3 2 2 4 2 2 23" xfId="388" xr:uid="{00000000-0005-0000-0000-000088010000}"/>
    <cellStyle name="Comma 3 2 2 4 2 2 3" xfId="389" xr:uid="{00000000-0005-0000-0000-000089010000}"/>
    <cellStyle name="Comma 3 2 2 4 2 2 4" xfId="390" xr:uid="{00000000-0005-0000-0000-00008A010000}"/>
    <cellStyle name="Comma 3 2 2 4 2 2 5" xfId="391" xr:uid="{00000000-0005-0000-0000-00008B010000}"/>
    <cellStyle name="Comma 3 2 2 4 2 2 6" xfId="392" xr:uid="{00000000-0005-0000-0000-00008C010000}"/>
    <cellStyle name="Comma 3 2 2 4 2 2 7" xfId="393" xr:uid="{00000000-0005-0000-0000-00008D010000}"/>
    <cellStyle name="Comma 3 2 2 4 2 2 8" xfId="394" xr:uid="{00000000-0005-0000-0000-00008E010000}"/>
    <cellStyle name="Comma 3 2 2 4 2 2 9" xfId="395" xr:uid="{00000000-0005-0000-0000-00008F010000}"/>
    <cellStyle name="Comma 3 2 2 4 2 20" xfId="396" xr:uid="{00000000-0005-0000-0000-000090010000}"/>
    <cellStyle name="Comma 3 2 2 4 2 21" xfId="397" xr:uid="{00000000-0005-0000-0000-000091010000}"/>
    <cellStyle name="Comma 3 2 2 4 2 22" xfId="398" xr:uid="{00000000-0005-0000-0000-000092010000}"/>
    <cellStyle name="Comma 3 2 2 4 2 23" xfId="399" xr:uid="{00000000-0005-0000-0000-000093010000}"/>
    <cellStyle name="Comma 3 2 2 4 2 24" xfId="400" xr:uid="{00000000-0005-0000-0000-000094010000}"/>
    <cellStyle name="Comma 3 2 2 4 2 25" xfId="401" xr:uid="{00000000-0005-0000-0000-000095010000}"/>
    <cellStyle name="Comma 3 2 2 4 2 26" xfId="402" xr:uid="{00000000-0005-0000-0000-000096010000}"/>
    <cellStyle name="Comma 3 2 2 4 2 3" xfId="403" xr:uid="{00000000-0005-0000-0000-000097010000}"/>
    <cellStyle name="Comma 3 2 2 4 2 4" xfId="404" xr:uid="{00000000-0005-0000-0000-000098010000}"/>
    <cellStyle name="Comma 3 2 2 4 2 5" xfId="405" xr:uid="{00000000-0005-0000-0000-000099010000}"/>
    <cellStyle name="Comma 3 2 2 4 2 6" xfId="406" xr:uid="{00000000-0005-0000-0000-00009A010000}"/>
    <cellStyle name="Comma 3 2 2 4 2 7" xfId="407" xr:uid="{00000000-0005-0000-0000-00009B010000}"/>
    <cellStyle name="Comma 3 2 2 4 2 8" xfId="408" xr:uid="{00000000-0005-0000-0000-00009C010000}"/>
    <cellStyle name="Comma 3 2 2 4 2 9" xfId="409" xr:uid="{00000000-0005-0000-0000-00009D010000}"/>
    <cellStyle name="Comma 3 2 2 4 20" xfId="410" xr:uid="{00000000-0005-0000-0000-00009E010000}"/>
    <cellStyle name="Comma 3 2 2 4 21" xfId="411" xr:uid="{00000000-0005-0000-0000-00009F010000}"/>
    <cellStyle name="Comma 3 2 2 4 22" xfId="412" xr:uid="{00000000-0005-0000-0000-0000A0010000}"/>
    <cellStyle name="Comma 3 2 2 4 23" xfId="413" xr:uid="{00000000-0005-0000-0000-0000A1010000}"/>
    <cellStyle name="Comma 3 2 2 4 24" xfId="414" xr:uid="{00000000-0005-0000-0000-0000A2010000}"/>
    <cellStyle name="Comma 3 2 2 4 25" xfId="415" xr:uid="{00000000-0005-0000-0000-0000A3010000}"/>
    <cellStyle name="Comma 3 2 2 4 26" xfId="416" xr:uid="{00000000-0005-0000-0000-0000A4010000}"/>
    <cellStyle name="Comma 3 2 2 4 3" xfId="417" xr:uid="{00000000-0005-0000-0000-0000A5010000}"/>
    <cellStyle name="Comma 3 2 2 4 3 10" xfId="418" xr:uid="{00000000-0005-0000-0000-0000A6010000}"/>
    <cellStyle name="Comma 3 2 2 4 3 11" xfId="419" xr:uid="{00000000-0005-0000-0000-0000A7010000}"/>
    <cellStyle name="Comma 3 2 2 4 3 12" xfId="420" xr:uid="{00000000-0005-0000-0000-0000A8010000}"/>
    <cellStyle name="Comma 3 2 2 4 3 13" xfId="421" xr:uid="{00000000-0005-0000-0000-0000A9010000}"/>
    <cellStyle name="Comma 3 2 2 4 3 14" xfId="422" xr:uid="{00000000-0005-0000-0000-0000AA010000}"/>
    <cellStyle name="Comma 3 2 2 4 3 15" xfId="423" xr:uid="{00000000-0005-0000-0000-0000AB010000}"/>
    <cellStyle name="Comma 3 2 2 4 3 16" xfId="424" xr:uid="{00000000-0005-0000-0000-0000AC010000}"/>
    <cellStyle name="Comma 3 2 2 4 3 17" xfId="425" xr:uid="{00000000-0005-0000-0000-0000AD010000}"/>
    <cellStyle name="Comma 3 2 2 4 3 18" xfId="426" xr:uid="{00000000-0005-0000-0000-0000AE010000}"/>
    <cellStyle name="Comma 3 2 2 4 3 19" xfId="427" xr:uid="{00000000-0005-0000-0000-0000AF010000}"/>
    <cellStyle name="Comma 3 2 2 4 3 2" xfId="428" xr:uid="{00000000-0005-0000-0000-0000B0010000}"/>
    <cellStyle name="Comma 3 2 2 4 3 2 10" xfId="429" xr:uid="{00000000-0005-0000-0000-0000B1010000}"/>
    <cellStyle name="Comma 3 2 2 4 3 2 11" xfId="430" xr:uid="{00000000-0005-0000-0000-0000B2010000}"/>
    <cellStyle name="Comma 3 2 2 4 3 2 12" xfId="431" xr:uid="{00000000-0005-0000-0000-0000B3010000}"/>
    <cellStyle name="Comma 3 2 2 4 3 2 13" xfId="432" xr:uid="{00000000-0005-0000-0000-0000B4010000}"/>
    <cellStyle name="Comma 3 2 2 4 3 2 14" xfId="433" xr:uid="{00000000-0005-0000-0000-0000B5010000}"/>
    <cellStyle name="Comma 3 2 2 4 3 2 15" xfId="434" xr:uid="{00000000-0005-0000-0000-0000B6010000}"/>
    <cellStyle name="Comma 3 2 2 4 3 2 16" xfId="435" xr:uid="{00000000-0005-0000-0000-0000B7010000}"/>
    <cellStyle name="Comma 3 2 2 4 3 2 17" xfId="436" xr:uid="{00000000-0005-0000-0000-0000B8010000}"/>
    <cellStyle name="Comma 3 2 2 4 3 2 18" xfId="437" xr:uid="{00000000-0005-0000-0000-0000B9010000}"/>
    <cellStyle name="Comma 3 2 2 4 3 2 19" xfId="438" xr:uid="{00000000-0005-0000-0000-0000BA010000}"/>
    <cellStyle name="Comma 3 2 2 4 3 2 2" xfId="439" xr:uid="{00000000-0005-0000-0000-0000BB010000}"/>
    <cellStyle name="Comma 3 2 2 4 3 2 20" xfId="440" xr:uid="{00000000-0005-0000-0000-0000BC010000}"/>
    <cellStyle name="Comma 3 2 2 4 3 2 21" xfId="441" xr:uid="{00000000-0005-0000-0000-0000BD010000}"/>
    <cellStyle name="Comma 3 2 2 4 3 2 22" xfId="442" xr:uid="{00000000-0005-0000-0000-0000BE010000}"/>
    <cellStyle name="Comma 3 2 2 4 3 2 23" xfId="443" xr:uid="{00000000-0005-0000-0000-0000BF010000}"/>
    <cellStyle name="Comma 3 2 2 4 3 2 3" xfId="444" xr:uid="{00000000-0005-0000-0000-0000C0010000}"/>
    <cellStyle name="Comma 3 2 2 4 3 2 4" xfId="445" xr:uid="{00000000-0005-0000-0000-0000C1010000}"/>
    <cellStyle name="Comma 3 2 2 4 3 2 5" xfId="446" xr:uid="{00000000-0005-0000-0000-0000C2010000}"/>
    <cellStyle name="Comma 3 2 2 4 3 2 6" xfId="447" xr:uid="{00000000-0005-0000-0000-0000C3010000}"/>
    <cellStyle name="Comma 3 2 2 4 3 2 7" xfId="448" xr:uid="{00000000-0005-0000-0000-0000C4010000}"/>
    <cellStyle name="Comma 3 2 2 4 3 2 8" xfId="449" xr:uid="{00000000-0005-0000-0000-0000C5010000}"/>
    <cellStyle name="Comma 3 2 2 4 3 2 9" xfId="450" xr:uid="{00000000-0005-0000-0000-0000C6010000}"/>
    <cellStyle name="Comma 3 2 2 4 3 20" xfId="451" xr:uid="{00000000-0005-0000-0000-0000C7010000}"/>
    <cellStyle name="Comma 3 2 2 4 3 21" xfId="452" xr:uid="{00000000-0005-0000-0000-0000C8010000}"/>
    <cellStyle name="Comma 3 2 2 4 3 22" xfId="453" xr:uid="{00000000-0005-0000-0000-0000C9010000}"/>
    <cellStyle name="Comma 3 2 2 4 3 23" xfId="454" xr:uid="{00000000-0005-0000-0000-0000CA010000}"/>
    <cellStyle name="Comma 3 2 2 4 3 3" xfId="455" xr:uid="{00000000-0005-0000-0000-0000CB010000}"/>
    <cellStyle name="Comma 3 2 2 4 3 4" xfId="456" xr:uid="{00000000-0005-0000-0000-0000CC010000}"/>
    <cellStyle name="Comma 3 2 2 4 3 5" xfId="457" xr:uid="{00000000-0005-0000-0000-0000CD010000}"/>
    <cellStyle name="Comma 3 2 2 4 3 6" xfId="458" xr:uid="{00000000-0005-0000-0000-0000CE010000}"/>
    <cellStyle name="Comma 3 2 2 4 3 7" xfId="459" xr:uid="{00000000-0005-0000-0000-0000CF010000}"/>
    <cellStyle name="Comma 3 2 2 4 3 8" xfId="460" xr:uid="{00000000-0005-0000-0000-0000D0010000}"/>
    <cellStyle name="Comma 3 2 2 4 3 9" xfId="461" xr:uid="{00000000-0005-0000-0000-0000D1010000}"/>
    <cellStyle name="Comma 3 2 2 4 4" xfId="462" xr:uid="{00000000-0005-0000-0000-0000D2010000}"/>
    <cellStyle name="Comma 3 2 2 4 5" xfId="463" xr:uid="{00000000-0005-0000-0000-0000D3010000}"/>
    <cellStyle name="Comma 3 2 2 4 6" xfId="464" xr:uid="{00000000-0005-0000-0000-0000D4010000}"/>
    <cellStyle name="Comma 3 2 2 4 7" xfId="465" xr:uid="{00000000-0005-0000-0000-0000D5010000}"/>
    <cellStyle name="Comma 3 2 2 4 8" xfId="466" xr:uid="{00000000-0005-0000-0000-0000D6010000}"/>
    <cellStyle name="Comma 3 2 2 4 9" xfId="467" xr:uid="{00000000-0005-0000-0000-0000D7010000}"/>
    <cellStyle name="Comma 3 2 2 5" xfId="468" xr:uid="{00000000-0005-0000-0000-0000D8010000}"/>
    <cellStyle name="Comma 3 2 2 6" xfId="469" xr:uid="{00000000-0005-0000-0000-0000D9010000}"/>
    <cellStyle name="Comma 3 2 2 7" xfId="470" xr:uid="{00000000-0005-0000-0000-0000DA010000}"/>
    <cellStyle name="Comma 3 2 2 8" xfId="471" xr:uid="{00000000-0005-0000-0000-0000DB010000}"/>
    <cellStyle name="Comma 3 2 2 9" xfId="472" xr:uid="{00000000-0005-0000-0000-0000DC010000}"/>
    <cellStyle name="Comma 3 2 2 9 10" xfId="473" xr:uid="{00000000-0005-0000-0000-0000DD010000}"/>
    <cellStyle name="Comma 3 2 2 9 11" xfId="474" xr:uid="{00000000-0005-0000-0000-0000DE010000}"/>
    <cellStyle name="Comma 3 2 2 9 12" xfId="475" xr:uid="{00000000-0005-0000-0000-0000DF010000}"/>
    <cellStyle name="Comma 3 2 2 9 13" xfId="476" xr:uid="{00000000-0005-0000-0000-0000E0010000}"/>
    <cellStyle name="Comma 3 2 2 9 14" xfId="477" xr:uid="{00000000-0005-0000-0000-0000E1010000}"/>
    <cellStyle name="Comma 3 2 2 9 15" xfId="478" xr:uid="{00000000-0005-0000-0000-0000E2010000}"/>
    <cellStyle name="Comma 3 2 2 9 16" xfId="479" xr:uid="{00000000-0005-0000-0000-0000E3010000}"/>
    <cellStyle name="Comma 3 2 2 9 17" xfId="480" xr:uid="{00000000-0005-0000-0000-0000E4010000}"/>
    <cellStyle name="Comma 3 2 2 9 18" xfId="481" xr:uid="{00000000-0005-0000-0000-0000E5010000}"/>
    <cellStyle name="Comma 3 2 2 9 19" xfId="482" xr:uid="{00000000-0005-0000-0000-0000E6010000}"/>
    <cellStyle name="Comma 3 2 2 9 2" xfId="483" xr:uid="{00000000-0005-0000-0000-0000E7010000}"/>
    <cellStyle name="Comma 3 2 2 9 2 10" xfId="484" xr:uid="{00000000-0005-0000-0000-0000E8010000}"/>
    <cellStyle name="Comma 3 2 2 9 2 11" xfId="485" xr:uid="{00000000-0005-0000-0000-0000E9010000}"/>
    <cellStyle name="Comma 3 2 2 9 2 12" xfId="486" xr:uid="{00000000-0005-0000-0000-0000EA010000}"/>
    <cellStyle name="Comma 3 2 2 9 2 13" xfId="487" xr:uid="{00000000-0005-0000-0000-0000EB010000}"/>
    <cellStyle name="Comma 3 2 2 9 2 14" xfId="488" xr:uid="{00000000-0005-0000-0000-0000EC010000}"/>
    <cellStyle name="Comma 3 2 2 9 2 15" xfId="489" xr:uid="{00000000-0005-0000-0000-0000ED010000}"/>
    <cellStyle name="Comma 3 2 2 9 2 16" xfId="490" xr:uid="{00000000-0005-0000-0000-0000EE010000}"/>
    <cellStyle name="Comma 3 2 2 9 2 17" xfId="491" xr:uid="{00000000-0005-0000-0000-0000EF010000}"/>
    <cellStyle name="Comma 3 2 2 9 2 18" xfId="492" xr:uid="{00000000-0005-0000-0000-0000F0010000}"/>
    <cellStyle name="Comma 3 2 2 9 2 19" xfId="493" xr:uid="{00000000-0005-0000-0000-0000F1010000}"/>
    <cellStyle name="Comma 3 2 2 9 2 2" xfId="494" xr:uid="{00000000-0005-0000-0000-0000F2010000}"/>
    <cellStyle name="Comma 3 2 2 9 2 20" xfId="495" xr:uid="{00000000-0005-0000-0000-0000F3010000}"/>
    <cellStyle name="Comma 3 2 2 9 2 21" xfId="496" xr:uid="{00000000-0005-0000-0000-0000F4010000}"/>
    <cellStyle name="Comma 3 2 2 9 2 22" xfId="497" xr:uid="{00000000-0005-0000-0000-0000F5010000}"/>
    <cellStyle name="Comma 3 2 2 9 2 23" xfId="498" xr:uid="{00000000-0005-0000-0000-0000F6010000}"/>
    <cellStyle name="Comma 3 2 2 9 2 3" xfId="499" xr:uid="{00000000-0005-0000-0000-0000F7010000}"/>
    <cellStyle name="Comma 3 2 2 9 2 4" xfId="500" xr:uid="{00000000-0005-0000-0000-0000F8010000}"/>
    <cellStyle name="Comma 3 2 2 9 2 5" xfId="501" xr:uid="{00000000-0005-0000-0000-0000F9010000}"/>
    <cellStyle name="Comma 3 2 2 9 2 6" xfId="502" xr:uid="{00000000-0005-0000-0000-0000FA010000}"/>
    <cellStyle name="Comma 3 2 2 9 2 7" xfId="503" xr:uid="{00000000-0005-0000-0000-0000FB010000}"/>
    <cellStyle name="Comma 3 2 2 9 2 8" xfId="504" xr:uid="{00000000-0005-0000-0000-0000FC010000}"/>
    <cellStyle name="Comma 3 2 2 9 2 9" xfId="505" xr:uid="{00000000-0005-0000-0000-0000FD010000}"/>
    <cellStyle name="Comma 3 2 2 9 20" xfId="506" xr:uid="{00000000-0005-0000-0000-0000FE010000}"/>
    <cellStyle name="Comma 3 2 2 9 21" xfId="507" xr:uid="{00000000-0005-0000-0000-0000FF010000}"/>
    <cellStyle name="Comma 3 2 2 9 22" xfId="508" xr:uid="{00000000-0005-0000-0000-000000020000}"/>
    <cellStyle name="Comma 3 2 2 9 23" xfId="509" xr:uid="{00000000-0005-0000-0000-000001020000}"/>
    <cellStyle name="Comma 3 2 2 9 3" xfId="510" xr:uid="{00000000-0005-0000-0000-000002020000}"/>
    <cellStyle name="Comma 3 2 2 9 4" xfId="511" xr:uid="{00000000-0005-0000-0000-000003020000}"/>
    <cellStyle name="Comma 3 2 2 9 5" xfId="512" xr:uid="{00000000-0005-0000-0000-000004020000}"/>
    <cellStyle name="Comma 3 2 2 9 6" xfId="513" xr:uid="{00000000-0005-0000-0000-000005020000}"/>
    <cellStyle name="Comma 3 2 2 9 7" xfId="514" xr:uid="{00000000-0005-0000-0000-000006020000}"/>
    <cellStyle name="Comma 3 2 2 9 8" xfId="515" xr:uid="{00000000-0005-0000-0000-000007020000}"/>
    <cellStyle name="Comma 3 2 2 9 9" xfId="516" xr:uid="{00000000-0005-0000-0000-000008020000}"/>
    <cellStyle name="Comma 3 2 20" xfId="517" xr:uid="{00000000-0005-0000-0000-000009020000}"/>
    <cellStyle name="Comma 3 2 21" xfId="518" xr:uid="{00000000-0005-0000-0000-00000A020000}"/>
    <cellStyle name="Comma 3 2 22" xfId="519" xr:uid="{00000000-0005-0000-0000-00000B020000}"/>
    <cellStyle name="Comma 3 2 23" xfId="520" xr:uid="{00000000-0005-0000-0000-00000C020000}"/>
    <cellStyle name="Comma 3 2 24" xfId="521" xr:uid="{00000000-0005-0000-0000-00000D020000}"/>
    <cellStyle name="Comma 3 2 25" xfId="522" xr:uid="{00000000-0005-0000-0000-00000E020000}"/>
    <cellStyle name="Comma 3 2 26" xfId="523" xr:uid="{00000000-0005-0000-0000-00000F020000}"/>
    <cellStyle name="Comma 3 2 27" xfId="524" xr:uid="{00000000-0005-0000-0000-000010020000}"/>
    <cellStyle name="Comma 3 2 28" xfId="525" xr:uid="{00000000-0005-0000-0000-000011020000}"/>
    <cellStyle name="Comma 3 2 29" xfId="526" xr:uid="{00000000-0005-0000-0000-000012020000}"/>
    <cellStyle name="Comma 3 2 3" xfId="527" xr:uid="{00000000-0005-0000-0000-000013020000}"/>
    <cellStyle name="Comma 3 2 30" xfId="528" xr:uid="{00000000-0005-0000-0000-000014020000}"/>
    <cellStyle name="Comma 3 2 31" xfId="529" xr:uid="{00000000-0005-0000-0000-000015020000}"/>
    <cellStyle name="Comma 3 2 32" xfId="530" xr:uid="{00000000-0005-0000-0000-000016020000}"/>
    <cellStyle name="Comma 3 2 33" xfId="531" xr:uid="{00000000-0005-0000-0000-000017020000}"/>
    <cellStyle name="Comma 3 2 4" xfId="532" xr:uid="{00000000-0005-0000-0000-000018020000}"/>
    <cellStyle name="Comma 3 2 4 10" xfId="533" xr:uid="{00000000-0005-0000-0000-000019020000}"/>
    <cellStyle name="Comma 3 2 4 11" xfId="534" xr:uid="{00000000-0005-0000-0000-00001A020000}"/>
    <cellStyle name="Comma 3 2 4 12" xfId="535" xr:uid="{00000000-0005-0000-0000-00001B020000}"/>
    <cellStyle name="Comma 3 2 4 13" xfId="536" xr:uid="{00000000-0005-0000-0000-00001C020000}"/>
    <cellStyle name="Comma 3 2 4 14" xfId="537" xr:uid="{00000000-0005-0000-0000-00001D020000}"/>
    <cellStyle name="Comma 3 2 4 15" xfId="538" xr:uid="{00000000-0005-0000-0000-00001E020000}"/>
    <cellStyle name="Comma 3 2 4 16" xfId="539" xr:uid="{00000000-0005-0000-0000-00001F020000}"/>
    <cellStyle name="Comma 3 2 4 17" xfId="540" xr:uid="{00000000-0005-0000-0000-000020020000}"/>
    <cellStyle name="Comma 3 2 4 18" xfId="541" xr:uid="{00000000-0005-0000-0000-000021020000}"/>
    <cellStyle name="Comma 3 2 4 19" xfId="542" xr:uid="{00000000-0005-0000-0000-000022020000}"/>
    <cellStyle name="Comma 3 2 4 2" xfId="543" xr:uid="{00000000-0005-0000-0000-000023020000}"/>
    <cellStyle name="Comma 3 2 4 2 10" xfId="544" xr:uid="{00000000-0005-0000-0000-000024020000}"/>
    <cellStyle name="Comma 3 2 4 2 11" xfId="545" xr:uid="{00000000-0005-0000-0000-000025020000}"/>
    <cellStyle name="Comma 3 2 4 2 12" xfId="546" xr:uid="{00000000-0005-0000-0000-000026020000}"/>
    <cellStyle name="Comma 3 2 4 2 13" xfId="547" xr:uid="{00000000-0005-0000-0000-000027020000}"/>
    <cellStyle name="Comma 3 2 4 2 14" xfId="548" xr:uid="{00000000-0005-0000-0000-000028020000}"/>
    <cellStyle name="Comma 3 2 4 2 15" xfId="549" xr:uid="{00000000-0005-0000-0000-000029020000}"/>
    <cellStyle name="Comma 3 2 4 2 16" xfId="550" xr:uid="{00000000-0005-0000-0000-00002A020000}"/>
    <cellStyle name="Comma 3 2 4 2 17" xfId="551" xr:uid="{00000000-0005-0000-0000-00002B020000}"/>
    <cellStyle name="Comma 3 2 4 2 18" xfId="552" xr:uid="{00000000-0005-0000-0000-00002C020000}"/>
    <cellStyle name="Comma 3 2 4 2 19" xfId="553" xr:uid="{00000000-0005-0000-0000-00002D020000}"/>
    <cellStyle name="Comma 3 2 4 2 2" xfId="554" xr:uid="{00000000-0005-0000-0000-00002E020000}"/>
    <cellStyle name="Comma 3 2 4 2 2 10" xfId="555" xr:uid="{00000000-0005-0000-0000-00002F020000}"/>
    <cellStyle name="Comma 3 2 4 2 2 11" xfId="556" xr:uid="{00000000-0005-0000-0000-000030020000}"/>
    <cellStyle name="Comma 3 2 4 2 2 12" xfId="557" xr:uid="{00000000-0005-0000-0000-000031020000}"/>
    <cellStyle name="Comma 3 2 4 2 2 13" xfId="558" xr:uid="{00000000-0005-0000-0000-000032020000}"/>
    <cellStyle name="Comma 3 2 4 2 2 14" xfId="559" xr:uid="{00000000-0005-0000-0000-000033020000}"/>
    <cellStyle name="Comma 3 2 4 2 2 15" xfId="560" xr:uid="{00000000-0005-0000-0000-000034020000}"/>
    <cellStyle name="Comma 3 2 4 2 2 16" xfId="561" xr:uid="{00000000-0005-0000-0000-000035020000}"/>
    <cellStyle name="Comma 3 2 4 2 2 17" xfId="562" xr:uid="{00000000-0005-0000-0000-000036020000}"/>
    <cellStyle name="Comma 3 2 4 2 2 18" xfId="563" xr:uid="{00000000-0005-0000-0000-000037020000}"/>
    <cellStyle name="Comma 3 2 4 2 2 19" xfId="564" xr:uid="{00000000-0005-0000-0000-000038020000}"/>
    <cellStyle name="Comma 3 2 4 2 2 2" xfId="565" xr:uid="{00000000-0005-0000-0000-000039020000}"/>
    <cellStyle name="Comma 3 2 4 2 2 2 10" xfId="566" xr:uid="{00000000-0005-0000-0000-00003A020000}"/>
    <cellStyle name="Comma 3 2 4 2 2 2 11" xfId="567" xr:uid="{00000000-0005-0000-0000-00003B020000}"/>
    <cellStyle name="Comma 3 2 4 2 2 2 12" xfId="568" xr:uid="{00000000-0005-0000-0000-00003C020000}"/>
    <cellStyle name="Comma 3 2 4 2 2 2 13" xfId="569" xr:uid="{00000000-0005-0000-0000-00003D020000}"/>
    <cellStyle name="Comma 3 2 4 2 2 2 14" xfId="570" xr:uid="{00000000-0005-0000-0000-00003E020000}"/>
    <cellStyle name="Comma 3 2 4 2 2 2 15" xfId="571" xr:uid="{00000000-0005-0000-0000-00003F020000}"/>
    <cellStyle name="Comma 3 2 4 2 2 2 16" xfId="572" xr:uid="{00000000-0005-0000-0000-000040020000}"/>
    <cellStyle name="Comma 3 2 4 2 2 2 17" xfId="573" xr:uid="{00000000-0005-0000-0000-000041020000}"/>
    <cellStyle name="Comma 3 2 4 2 2 2 18" xfId="574" xr:uid="{00000000-0005-0000-0000-000042020000}"/>
    <cellStyle name="Comma 3 2 4 2 2 2 19" xfId="575" xr:uid="{00000000-0005-0000-0000-000043020000}"/>
    <cellStyle name="Comma 3 2 4 2 2 2 2" xfId="576" xr:uid="{00000000-0005-0000-0000-000044020000}"/>
    <cellStyle name="Comma 3 2 4 2 2 2 20" xfId="577" xr:uid="{00000000-0005-0000-0000-000045020000}"/>
    <cellStyle name="Comma 3 2 4 2 2 2 21" xfId="578" xr:uid="{00000000-0005-0000-0000-000046020000}"/>
    <cellStyle name="Comma 3 2 4 2 2 2 22" xfId="579" xr:uid="{00000000-0005-0000-0000-000047020000}"/>
    <cellStyle name="Comma 3 2 4 2 2 2 23" xfId="580" xr:uid="{00000000-0005-0000-0000-000048020000}"/>
    <cellStyle name="Comma 3 2 4 2 2 2 3" xfId="581" xr:uid="{00000000-0005-0000-0000-000049020000}"/>
    <cellStyle name="Comma 3 2 4 2 2 2 4" xfId="582" xr:uid="{00000000-0005-0000-0000-00004A020000}"/>
    <cellStyle name="Comma 3 2 4 2 2 2 5" xfId="583" xr:uid="{00000000-0005-0000-0000-00004B020000}"/>
    <cellStyle name="Comma 3 2 4 2 2 2 6" xfId="584" xr:uid="{00000000-0005-0000-0000-00004C020000}"/>
    <cellStyle name="Comma 3 2 4 2 2 2 7" xfId="585" xr:uid="{00000000-0005-0000-0000-00004D020000}"/>
    <cellStyle name="Comma 3 2 4 2 2 2 8" xfId="586" xr:uid="{00000000-0005-0000-0000-00004E020000}"/>
    <cellStyle name="Comma 3 2 4 2 2 2 9" xfId="587" xr:uid="{00000000-0005-0000-0000-00004F020000}"/>
    <cellStyle name="Comma 3 2 4 2 2 20" xfId="588" xr:uid="{00000000-0005-0000-0000-000050020000}"/>
    <cellStyle name="Comma 3 2 4 2 2 21" xfId="589" xr:uid="{00000000-0005-0000-0000-000051020000}"/>
    <cellStyle name="Comma 3 2 4 2 2 22" xfId="590" xr:uid="{00000000-0005-0000-0000-000052020000}"/>
    <cellStyle name="Comma 3 2 4 2 2 23" xfId="591" xr:uid="{00000000-0005-0000-0000-000053020000}"/>
    <cellStyle name="Comma 3 2 4 2 2 3" xfId="592" xr:uid="{00000000-0005-0000-0000-000054020000}"/>
    <cellStyle name="Comma 3 2 4 2 2 4" xfId="593" xr:uid="{00000000-0005-0000-0000-000055020000}"/>
    <cellStyle name="Comma 3 2 4 2 2 5" xfId="594" xr:uid="{00000000-0005-0000-0000-000056020000}"/>
    <cellStyle name="Comma 3 2 4 2 2 6" xfId="595" xr:uid="{00000000-0005-0000-0000-000057020000}"/>
    <cellStyle name="Comma 3 2 4 2 2 7" xfId="596" xr:uid="{00000000-0005-0000-0000-000058020000}"/>
    <cellStyle name="Comma 3 2 4 2 2 8" xfId="597" xr:uid="{00000000-0005-0000-0000-000059020000}"/>
    <cellStyle name="Comma 3 2 4 2 2 9" xfId="598" xr:uid="{00000000-0005-0000-0000-00005A020000}"/>
    <cellStyle name="Comma 3 2 4 2 20" xfId="599" xr:uid="{00000000-0005-0000-0000-00005B020000}"/>
    <cellStyle name="Comma 3 2 4 2 21" xfId="600" xr:uid="{00000000-0005-0000-0000-00005C020000}"/>
    <cellStyle name="Comma 3 2 4 2 22" xfId="601" xr:uid="{00000000-0005-0000-0000-00005D020000}"/>
    <cellStyle name="Comma 3 2 4 2 23" xfId="602" xr:uid="{00000000-0005-0000-0000-00005E020000}"/>
    <cellStyle name="Comma 3 2 4 2 24" xfId="603" xr:uid="{00000000-0005-0000-0000-00005F020000}"/>
    <cellStyle name="Comma 3 2 4 2 25" xfId="604" xr:uid="{00000000-0005-0000-0000-000060020000}"/>
    <cellStyle name="Comma 3 2 4 2 26" xfId="605" xr:uid="{00000000-0005-0000-0000-000061020000}"/>
    <cellStyle name="Comma 3 2 4 2 3" xfId="606" xr:uid="{00000000-0005-0000-0000-000062020000}"/>
    <cellStyle name="Comma 3 2 4 2 4" xfId="607" xr:uid="{00000000-0005-0000-0000-000063020000}"/>
    <cellStyle name="Comma 3 2 4 2 5" xfId="608" xr:uid="{00000000-0005-0000-0000-000064020000}"/>
    <cellStyle name="Comma 3 2 4 2 6" xfId="609" xr:uid="{00000000-0005-0000-0000-000065020000}"/>
    <cellStyle name="Comma 3 2 4 2 7" xfId="610" xr:uid="{00000000-0005-0000-0000-000066020000}"/>
    <cellStyle name="Comma 3 2 4 2 8" xfId="611" xr:uid="{00000000-0005-0000-0000-000067020000}"/>
    <cellStyle name="Comma 3 2 4 2 9" xfId="612" xr:uid="{00000000-0005-0000-0000-000068020000}"/>
    <cellStyle name="Comma 3 2 4 20" xfId="613" xr:uid="{00000000-0005-0000-0000-000069020000}"/>
    <cellStyle name="Comma 3 2 4 21" xfId="614" xr:uid="{00000000-0005-0000-0000-00006A020000}"/>
    <cellStyle name="Comma 3 2 4 22" xfId="615" xr:uid="{00000000-0005-0000-0000-00006B020000}"/>
    <cellStyle name="Comma 3 2 4 23" xfId="616" xr:uid="{00000000-0005-0000-0000-00006C020000}"/>
    <cellStyle name="Comma 3 2 4 24" xfId="617" xr:uid="{00000000-0005-0000-0000-00006D020000}"/>
    <cellStyle name="Comma 3 2 4 25" xfId="618" xr:uid="{00000000-0005-0000-0000-00006E020000}"/>
    <cellStyle name="Comma 3 2 4 26" xfId="619" xr:uid="{00000000-0005-0000-0000-00006F020000}"/>
    <cellStyle name="Comma 3 2 4 3" xfId="620" xr:uid="{00000000-0005-0000-0000-000070020000}"/>
    <cellStyle name="Comma 3 2 4 3 10" xfId="621" xr:uid="{00000000-0005-0000-0000-000071020000}"/>
    <cellStyle name="Comma 3 2 4 3 11" xfId="622" xr:uid="{00000000-0005-0000-0000-000072020000}"/>
    <cellStyle name="Comma 3 2 4 3 12" xfId="623" xr:uid="{00000000-0005-0000-0000-000073020000}"/>
    <cellStyle name="Comma 3 2 4 3 13" xfId="624" xr:uid="{00000000-0005-0000-0000-000074020000}"/>
    <cellStyle name="Comma 3 2 4 3 14" xfId="625" xr:uid="{00000000-0005-0000-0000-000075020000}"/>
    <cellStyle name="Comma 3 2 4 3 15" xfId="626" xr:uid="{00000000-0005-0000-0000-000076020000}"/>
    <cellStyle name="Comma 3 2 4 3 16" xfId="627" xr:uid="{00000000-0005-0000-0000-000077020000}"/>
    <cellStyle name="Comma 3 2 4 3 17" xfId="628" xr:uid="{00000000-0005-0000-0000-000078020000}"/>
    <cellStyle name="Comma 3 2 4 3 18" xfId="629" xr:uid="{00000000-0005-0000-0000-000079020000}"/>
    <cellStyle name="Comma 3 2 4 3 19" xfId="630" xr:uid="{00000000-0005-0000-0000-00007A020000}"/>
    <cellStyle name="Comma 3 2 4 3 2" xfId="631" xr:uid="{00000000-0005-0000-0000-00007B020000}"/>
    <cellStyle name="Comma 3 2 4 3 2 10" xfId="632" xr:uid="{00000000-0005-0000-0000-00007C020000}"/>
    <cellStyle name="Comma 3 2 4 3 2 11" xfId="633" xr:uid="{00000000-0005-0000-0000-00007D020000}"/>
    <cellStyle name="Comma 3 2 4 3 2 12" xfId="634" xr:uid="{00000000-0005-0000-0000-00007E020000}"/>
    <cellStyle name="Comma 3 2 4 3 2 13" xfId="635" xr:uid="{00000000-0005-0000-0000-00007F020000}"/>
    <cellStyle name="Comma 3 2 4 3 2 14" xfId="636" xr:uid="{00000000-0005-0000-0000-000080020000}"/>
    <cellStyle name="Comma 3 2 4 3 2 15" xfId="637" xr:uid="{00000000-0005-0000-0000-000081020000}"/>
    <cellStyle name="Comma 3 2 4 3 2 16" xfId="638" xr:uid="{00000000-0005-0000-0000-000082020000}"/>
    <cellStyle name="Comma 3 2 4 3 2 17" xfId="639" xr:uid="{00000000-0005-0000-0000-000083020000}"/>
    <cellStyle name="Comma 3 2 4 3 2 18" xfId="640" xr:uid="{00000000-0005-0000-0000-000084020000}"/>
    <cellStyle name="Comma 3 2 4 3 2 19" xfId="641" xr:uid="{00000000-0005-0000-0000-000085020000}"/>
    <cellStyle name="Comma 3 2 4 3 2 2" xfId="642" xr:uid="{00000000-0005-0000-0000-000086020000}"/>
    <cellStyle name="Comma 3 2 4 3 2 20" xfId="643" xr:uid="{00000000-0005-0000-0000-000087020000}"/>
    <cellStyle name="Comma 3 2 4 3 2 21" xfId="644" xr:uid="{00000000-0005-0000-0000-000088020000}"/>
    <cellStyle name="Comma 3 2 4 3 2 22" xfId="645" xr:uid="{00000000-0005-0000-0000-000089020000}"/>
    <cellStyle name="Comma 3 2 4 3 2 23" xfId="646" xr:uid="{00000000-0005-0000-0000-00008A020000}"/>
    <cellStyle name="Comma 3 2 4 3 2 3" xfId="647" xr:uid="{00000000-0005-0000-0000-00008B020000}"/>
    <cellStyle name="Comma 3 2 4 3 2 4" xfId="648" xr:uid="{00000000-0005-0000-0000-00008C020000}"/>
    <cellStyle name="Comma 3 2 4 3 2 5" xfId="649" xr:uid="{00000000-0005-0000-0000-00008D020000}"/>
    <cellStyle name="Comma 3 2 4 3 2 6" xfId="650" xr:uid="{00000000-0005-0000-0000-00008E020000}"/>
    <cellStyle name="Comma 3 2 4 3 2 7" xfId="651" xr:uid="{00000000-0005-0000-0000-00008F020000}"/>
    <cellStyle name="Comma 3 2 4 3 2 8" xfId="652" xr:uid="{00000000-0005-0000-0000-000090020000}"/>
    <cellStyle name="Comma 3 2 4 3 2 9" xfId="653" xr:uid="{00000000-0005-0000-0000-000091020000}"/>
    <cellStyle name="Comma 3 2 4 3 20" xfId="654" xr:uid="{00000000-0005-0000-0000-000092020000}"/>
    <cellStyle name="Comma 3 2 4 3 21" xfId="655" xr:uid="{00000000-0005-0000-0000-000093020000}"/>
    <cellStyle name="Comma 3 2 4 3 22" xfId="656" xr:uid="{00000000-0005-0000-0000-000094020000}"/>
    <cellStyle name="Comma 3 2 4 3 23" xfId="657" xr:uid="{00000000-0005-0000-0000-000095020000}"/>
    <cellStyle name="Comma 3 2 4 3 3" xfId="658" xr:uid="{00000000-0005-0000-0000-000096020000}"/>
    <cellStyle name="Comma 3 2 4 3 4" xfId="659" xr:uid="{00000000-0005-0000-0000-000097020000}"/>
    <cellStyle name="Comma 3 2 4 3 5" xfId="660" xr:uid="{00000000-0005-0000-0000-000098020000}"/>
    <cellStyle name="Comma 3 2 4 3 6" xfId="661" xr:uid="{00000000-0005-0000-0000-000099020000}"/>
    <cellStyle name="Comma 3 2 4 3 7" xfId="662" xr:uid="{00000000-0005-0000-0000-00009A020000}"/>
    <cellStyle name="Comma 3 2 4 3 8" xfId="663" xr:uid="{00000000-0005-0000-0000-00009B020000}"/>
    <cellStyle name="Comma 3 2 4 3 9" xfId="664" xr:uid="{00000000-0005-0000-0000-00009C020000}"/>
    <cellStyle name="Comma 3 2 4 4" xfId="665" xr:uid="{00000000-0005-0000-0000-00009D020000}"/>
    <cellStyle name="Comma 3 2 4 5" xfId="666" xr:uid="{00000000-0005-0000-0000-00009E020000}"/>
    <cellStyle name="Comma 3 2 4 6" xfId="667" xr:uid="{00000000-0005-0000-0000-00009F020000}"/>
    <cellStyle name="Comma 3 2 4 7" xfId="668" xr:uid="{00000000-0005-0000-0000-0000A0020000}"/>
    <cellStyle name="Comma 3 2 4 8" xfId="669" xr:uid="{00000000-0005-0000-0000-0000A1020000}"/>
    <cellStyle name="Comma 3 2 4 9" xfId="670" xr:uid="{00000000-0005-0000-0000-0000A2020000}"/>
    <cellStyle name="Comma 3 2 5" xfId="671" xr:uid="{00000000-0005-0000-0000-0000A3020000}"/>
    <cellStyle name="Comma 3 2 6" xfId="672" xr:uid="{00000000-0005-0000-0000-0000A4020000}"/>
    <cellStyle name="Comma 3 2 7" xfId="673" xr:uid="{00000000-0005-0000-0000-0000A5020000}"/>
    <cellStyle name="Comma 3 2 8" xfId="674" xr:uid="{00000000-0005-0000-0000-0000A6020000}"/>
    <cellStyle name="Comma 3 2 9" xfId="675" xr:uid="{00000000-0005-0000-0000-0000A7020000}"/>
    <cellStyle name="Comma 3 2 9 10" xfId="676" xr:uid="{00000000-0005-0000-0000-0000A8020000}"/>
    <cellStyle name="Comma 3 2 9 11" xfId="677" xr:uid="{00000000-0005-0000-0000-0000A9020000}"/>
    <cellStyle name="Comma 3 2 9 12" xfId="678" xr:uid="{00000000-0005-0000-0000-0000AA020000}"/>
    <cellStyle name="Comma 3 2 9 13" xfId="679" xr:uid="{00000000-0005-0000-0000-0000AB020000}"/>
    <cellStyle name="Comma 3 2 9 14" xfId="680" xr:uid="{00000000-0005-0000-0000-0000AC020000}"/>
    <cellStyle name="Comma 3 2 9 15" xfId="681" xr:uid="{00000000-0005-0000-0000-0000AD020000}"/>
    <cellStyle name="Comma 3 2 9 16" xfId="682" xr:uid="{00000000-0005-0000-0000-0000AE020000}"/>
    <cellStyle name="Comma 3 2 9 17" xfId="683" xr:uid="{00000000-0005-0000-0000-0000AF020000}"/>
    <cellStyle name="Comma 3 2 9 18" xfId="684" xr:uid="{00000000-0005-0000-0000-0000B0020000}"/>
    <cellStyle name="Comma 3 2 9 19" xfId="685" xr:uid="{00000000-0005-0000-0000-0000B1020000}"/>
    <cellStyle name="Comma 3 2 9 2" xfId="686" xr:uid="{00000000-0005-0000-0000-0000B2020000}"/>
    <cellStyle name="Comma 3 2 9 2 10" xfId="687" xr:uid="{00000000-0005-0000-0000-0000B3020000}"/>
    <cellStyle name="Comma 3 2 9 2 11" xfId="688" xr:uid="{00000000-0005-0000-0000-0000B4020000}"/>
    <cellStyle name="Comma 3 2 9 2 12" xfId="689" xr:uid="{00000000-0005-0000-0000-0000B5020000}"/>
    <cellStyle name="Comma 3 2 9 2 13" xfId="690" xr:uid="{00000000-0005-0000-0000-0000B6020000}"/>
    <cellStyle name="Comma 3 2 9 2 14" xfId="691" xr:uid="{00000000-0005-0000-0000-0000B7020000}"/>
    <cellStyle name="Comma 3 2 9 2 15" xfId="692" xr:uid="{00000000-0005-0000-0000-0000B8020000}"/>
    <cellStyle name="Comma 3 2 9 2 16" xfId="693" xr:uid="{00000000-0005-0000-0000-0000B9020000}"/>
    <cellStyle name="Comma 3 2 9 2 17" xfId="694" xr:uid="{00000000-0005-0000-0000-0000BA020000}"/>
    <cellStyle name="Comma 3 2 9 2 18" xfId="695" xr:uid="{00000000-0005-0000-0000-0000BB020000}"/>
    <cellStyle name="Comma 3 2 9 2 19" xfId="696" xr:uid="{00000000-0005-0000-0000-0000BC020000}"/>
    <cellStyle name="Comma 3 2 9 2 2" xfId="697" xr:uid="{00000000-0005-0000-0000-0000BD020000}"/>
    <cellStyle name="Comma 3 2 9 2 20" xfId="698" xr:uid="{00000000-0005-0000-0000-0000BE020000}"/>
    <cellStyle name="Comma 3 2 9 2 21" xfId="699" xr:uid="{00000000-0005-0000-0000-0000BF020000}"/>
    <cellStyle name="Comma 3 2 9 2 22" xfId="700" xr:uid="{00000000-0005-0000-0000-0000C0020000}"/>
    <cellStyle name="Comma 3 2 9 2 23" xfId="701" xr:uid="{00000000-0005-0000-0000-0000C1020000}"/>
    <cellStyle name="Comma 3 2 9 2 3" xfId="702" xr:uid="{00000000-0005-0000-0000-0000C2020000}"/>
    <cellStyle name="Comma 3 2 9 2 4" xfId="703" xr:uid="{00000000-0005-0000-0000-0000C3020000}"/>
    <cellStyle name="Comma 3 2 9 2 5" xfId="704" xr:uid="{00000000-0005-0000-0000-0000C4020000}"/>
    <cellStyle name="Comma 3 2 9 2 6" xfId="705" xr:uid="{00000000-0005-0000-0000-0000C5020000}"/>
    <cellStyle name="Comma 3 2 9 2 7" xfId="706" xr:uid="{00000000-0005-0000-0000-0000C6020000}"/>
    <cellStyle name="Comma 3 2 9 2 8" xfId="707" xr:uid="{00000000-0005-0000-0000-0000C7020000}"/>
    <cellStyle name="Comma 3 2 9 2 9" xfId="708" xr:uid="{00000000-0005-0000-0000-0000C8020000}"/>
    <cellStyle name="Comma 3 2 9 20" xfId="709" xr:uid="{00000000-0005-0000-0000-0000C9020000}"/>
    <cellStyle name="Comma 3 2 9 21" xfId="710" xr:uid="{00000000-0005-0000-0000-0000CA020000}"/>
    <cellStyle name="Comma 3 2 9 22" xfId="711" xr:uid="{00000000-0005-0000-0000-0000CB020000}"/>
    <cellStyle name="Comma 3 2 9 23" xfId="712" xr:uid="{00000000-0005-0000-0000-0000CC020000}"/>
    <cellStyle name="Comma 3 2 9 3" xfId="713" xr:uid="{00000000-0005-0000-0000-0000CD020000}"/>
    <cellStyle name="Comma 3 2 9 4" xfId="714" xr:uid="{00000000-0005-0000-0000-0000CE020000}"/>
    <cellStyle name="Comma 3 2 9 5" xfId="715" xr:uid="{00000000-0005-0000-0000-0000CF020000}"/>
    <cellStyle name="Comma 3 2 9 6" xfId="716" xr:uid="{00000000-0005-0000-0000-0000D0020000}"/>
    <cellStyle name="Comma 3 2 9 7" xfId="717" xr:uid="{00000000-0005-0000-0000-0000D1020000}"/>
    <cellStyle name="Comma 3 2 9 8" xfId="718" xr:uid="{00000000-0005-0000-0000-0000D2020000}"/>
    <cellStyle name="Comma 3 2 9 9" xfId="719" xr:uid="{00000000-0005-0000-0000-0000D3020000}"/>
    <cellStyle name="Comma 3 20" xfId="720" xr:uid="{00000000-0005-0000-0000-0000D4020000}"/>
    <cellStyle name="Comma 3 21" xfId="721" xr:uid="{00000000-0005-0000-0000-0000D5020000}"/>
    <cellStyle name="Comma 3 22" xfId="722" xr:uid="{00000000-0005-0000-0000-0000D6020000}"/>
    <cellStyle name="Comma 3 23" xfId="723" xr:uid="{00000000-0005-0000-0000-0000D7020000}"/>
    <cellStyle name="Comma 3 24" xfId="724" xr:uid="{00000000-0005-0000-0000-0000D8020000}"/>
    <cellStyle name="Comma 3 25" xfId="725" xr:uid="{00000000-0005-0000-0000-0000D9020000}"/>
    <cellStyle name="Comma 3 26" xfId="726" xr:uid="{00000000-0005-0000-0000-0000DA020000}"/>
    <cellStyle name="Comma 3 27" xfId="727" xr:uid="{00000000-0005-0000-0000-0000DB020000}"/>
    <cellStyle name="Comma 3 28" xfId="728" xr:uid="{00000000-0005-0000-0000-0000DC020000}"/>
    <cellStyle name="Comma 3 29" xfId="729" xr:uid="{00000000-0005-0000-0000-0000DD020000}"/>
    <cellStyle name="Comma 3 3" xfId="730" xr:uid="{00000000-0005-0000-0000-0000DE020000}"/>
    <cellStyle name="Comma 3 30" xfId="731" xr:uid="{00000000-0005-0000-0000-0000DF020000}"/>
    <cellStyle name="Comma 3 31" xfId="732" xr:uid="{00000000-0005-0000-0000-0000E0020000}"/>
    <cellStyle name="Comma 3 32" xfId="733" xr:uid="{00000000-0005-0000-0000-0000E1020000}"/>
    <cellStyle name="Comma 3 33" xfId="734" xr:uid="{00000000-0005-0000-0000-0000E2020000}"/>
    <cellStyle name="Comma 3 34" xfId="735" xr:uid="{00000000-0005-0000-0000-0000E3020000}"/>
    <cellStyle name="Comma 3 4" xfId="736" xr:uid="{00000000-0005-0000-0000-0000E4020000}"/>
    <cellStyle name="Comma 3 5" xfId="737" xr:uid="{00000000-0005-0000-0000-0000E5020000}"/>
    <cellStyle name="Comma 3 6" xfId="738" xr:uid="{00000000-0005-0000-0000-0000E6020000}"/>
    <cellStyle name="Comma 3 7" xfId="739" xr:uid="{00000000-0005-0000-0000-0000E7020000}"/>
    <cellStyle name="Comma 3 8" xfId="740" xr:uid="{00000000-0005-0000-0000-0000E8020000}"/>
    <cellStyle name="Comma 3 9" xfId="741" xr:uid="{00000000-0005-0000-0000-0000E9020000}"/>
    <cellStyle name="Explanatory Text 2" xfId="742" xr:uid="{00000000-0005-0000-0000-0000EA020000}"/>
    <cellStyle name="Good 2" xfId="743" xr:uid="{00000000-0005-0000-0000-0000EB020000}"/>
    <cellStyle name="Heading 1 2" xfId="744" xr:uid="{00000000-0005-0000-0000-0000EC020000}"/>
    <cellStyle name="Heading 2 2" xfId="745" xr:uid="{00000000-0005-0000-0000-0000ED020000}"/>
    <cellStyle name="Heading 3 2" xfId="746" xr:uid="{00000000-0005-0000-0000-0000EE020000}"/>
    <cellStyle name="Heading 4 2" xfId="747" xr:uid="{00000000-0005-0000-0000-0000EF020000}"/>
    <cellStyle name="Input 2" xfId="748" xr:uid="{00000000-0005-0000-0000-0000F0020000}"/>
    <cellStyle name="Linked Cell 2" xfId="749" xr:uid="{00000000-0005-0000-0000-0000F1020000}"/>
    <cellStyle name="Neutral 2" xfId="750" xr:uid="{00000000-0005-0000-0000-0000F2020000}"/>
    <cellStyle name="Normal" xfId="0" builtinId="0"/>
    <cellStyle name="Normal - Style1" xfId="751" xr:uid="{00000000-0005-0000-0000-0000F4020000}"/>
    <cellStyle name="Normal 12 2" xfId="752" xr:uid="{00000000-0005-0000-0000-0000F5020000}"/>
    <cellStyle name="Normal 2" xfId="2" xr:uid="{00000000-0005-0000-0000-0000F6020000}"/>
    <cellStyle name="Normal 2 10" xfId="753" xr:uid="{00000000-0005-0000-0000-0000F7020000}"/>
    <cellStyle name="Normal 2 11" xfId="754" xr:uid="{00000000-0005-0000-0000-0000F8020000}"/>
    <cellStyle name="Normal 2 12" xfId="755" xr:uid="{00000000-0005-0000-0000-0000F9020000}"/>
    <cellStyle name="Normal 2 13" xfId="756" xr:uid="{00000000-0005-0000-0000-0000FA020000}"/>
    <cellStyle name="Normal 2 14" xfId="757" xr:uid="{00000000-0005-0000-0000-0000FB020000}"/>
    <cellStyle name="Normal 2 15" xfId="758" xr:uid="{00000000-0005-0000-0000-0000FC020000}"/>
    <cellStyle name="Normal 2 16" xfId="759" xr:uid="{00000000-0005-0000-0000-0000FD020000}"/>
    <cellStyle name="Normal 2 17" xfId="760" xr:uid="{00000000-0005-0000-0000-0000FE020000}"/>
    <cellStyle name="Normal 2 18" xfId="761" xr:uid="{00000000-0005-0000-0000-0000FF020000}"/>
    <cellStyle name="Normal 2 19" xfId="762" xr:uid="{00000000-0005-0000-0000-000000030000}"/>
    <cellStyle name="Normal 2 2" xfId="763" xr:uid="{00000000-0005-0000-0000-000001030000}"/>
    <cellStyle name="Normal 2 20" xfId="764" xr:uid="{00000000-0005-0000-0000-000002030000}"/>
    <cellStyle name="Normal 2 21" xfId="765" xr:uid="{00000000-0005-0000-0000-000003030000}"/>
    <cellStyle name="Normal 2 22" xfId="766" xr:uid="{00000000-0005-0000-0000-000004030000}"/>
    <cellStyle name="Normal 2 23" xfId="767" xr:uid="{00000000-0005-0000-0000-000005030000}"/>
    <cellStyle name="Normal 2 24" xfId="768" xr:uid="{00000000-0005-0000-0000-000006030000}"/>
    <cellStyle name="Normal 2 25" xfId="769" xr:uid="{00000000-0005-0000-0000-000007030000}"/>
    <cellStyle name="Normal 2 26" xfId="770" xr:uid="{00000000-0005-0000-0000-000008030000}"/>
    <cellStyle name="Normal 2 27" xfId="771" xr:uid="{00000000-0005-0000-0000-000009030000}"/>
    <cellStyle name="Normal 2 28" xfId="772" xr:uid="{00000000-0005-0000-0000-00000A030000}"/>
    <cellStyle name="Normal 2 29" xfId="773" xr:uid="{00000000-0005-0000-0000-00000B030000}"/>
    <cellStyle name="Normal 2 3" xfId="774" xr:uid="{00000000-0005-0000-0000-00000C030000}"/>
    <cellStyle name="Normal 2 3 2" xfId="806" xr:uid="{00000000-0005-0000-0000-00000D030000}"/>
    <cellStyle name="Normal 2 30" xfId="775" xr:uid="{00000000-0005-0000-0000-00000E030000}"/>
    <cellStyle name="Normal 2 31" xfId="776" xr:uid="{00000000-0005-0000-0000-00000F030000}"/>
    <cellStyle name="Normal 2 32" xfId="777" xr:uid="{00000000-0005-0000-0000-000010030000}"/>
    <cellStyle name="Normal 2 33" xfId="778" xr:uid="{00000000-0005-0000-0000-000011030000}"/>
    <cellStyle name="Normal 2 34" xfId="779" xr:uid="{00000000-0005-0000-0000-000012030000}"/>
    <cellStyle name="Normal 2 35" xfId="780" xr:uid="{00000000-0005-0000-0000-000013030000}"/>
    <cellStyle name="Normal 2 36" xfId="781" xr:uid="{00000000-0005-0000-0000-000014030000}"/>
    <cellStyle name="Normal 2 4" xfId="782" xr:uid="{00000000-0005-0000-0000-000015030000}"/>
    <cellStyle name="Normal 2 5" xfId="783" xr:uid="{00000000-0005-0000-0000-000016030000}"/>
    <cellStyle name="Normal 2 6" xfId="784" xr:uid="{00000000-0005-0000-0000-000017030000}"/>
    <cellStyle name="Normal 2 7" xfId="785" xr:uid="{00000000-0005-0000-0000-000018030000}"/>
    <cellStyle name="Normal 2 8" xfId="786" xr:uid="{00000000-0005-0000-0000-000019030000}"/>
    <cellStyle name="Normal 2 9" xfId="787" xr:uid="{00000000-0005-0000-0000-00001A030000}"/>
    <cellStyle name="Normal 3" xfId="4" xr:uid="{00000000-0005-0000-0000-00001B030000}"/>
    <cellStyle name="Normal 3 2" xfId="788" xr:uid="{00000000-0005-0000-0000-00001C030000}"/>
    <cellStyle name="Normal 3 3" xfId="789" xr:uid="{00000000-0005-0000-0000-00001D030000}"/>
    <cellStyle name="Normal 3 3 2" xfId="802" xr:uid="{00000000-0005-0000-0000-00001E030000}"/>
    <cellStyle name="Normal 3 4" xfId="790" xr:uid="{00000000-0005-0000-0000-00001F030000}"/>
    <cellStyle name="Normal 3 5" xfId="791" xr:uid="{00000000-0005-0000-0000-000020030000}"/>
    <cellStyle name="Normal 4" xfId="792" xr:uid="{00000000-0005-0000-0000-000021030000}"/>
    <cellStyle name="Normal 5" xfId="799" xr:uid="{00000000-0005-0000-0000-000022030000}"/>
    <cellStyle name="Normal 6" xfId="800" xr:uid="{00000000-0005-0000-0000-000023030000}"/>
    <cellStyle name="Normal 7" xfId="810" xr:uid="{00000000-0005-0000-0000-000024030000}"/>
    <cellStyle name="Normal 7 2" xfId="812" xr:uid="{00000000-0005-0000-0000-000025030000}"/>
    <cellStyle name="Normal_analisa harga Satuan jembatan &amp; Jalan 2007" xfId="808" xr:uid="{00000000-0005-0000-0000-000026030000}"/>
    <cellStyle name="Normal_Analisa Harga Satuan Sipil" xfId="809" xr:uid="{00000000-0005-0000-0000-000027030000}"/>
    <cellStyle name="Normal_KWITANSI02 FOREIGN" xfId="3" xr:uid="{00000000-0005-0000-0000-000028030000}"/>
    <cellStyle name="Note 2" xfId="793" xr:uid="{00000000-0005-0000-0000-000029030000}"/>
    <cellStyle name="Output 2" xfId="794" xr:uid="{00000000-0005-0000-0000-00002A030000}"/>
    <cellStyle name="Percent" xfId="815" builtinId="5"/>
    <cellStyle name="Style 1" xfId="807" xr:uid="{00000000-0005-0000-0000-00002C030000}"/>
    <cellStyle name="Title 2" xfId="795" xr:uid="{00000000-0005-0000-0000-00002D030000}"/>
    <cellStyle name="Total 2" xfId="796" xr:uid="{00000000-0005-0000-0000-00002E030000}"/>
    <cellStyle name="Warning Text 2" xfId="797" xr:uid="{00000000-0005-0000-0000-00002F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NTAM\My%20Base\ANALISA%20KABUPATEN%202008%20MASTER\Gedung\Rsd-Cibinong\C-Rab&amp;Rap-Rsd-Cibinong-060317-compere\Gedung\Arsip%20CIMAHI\RAB-CIMAH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urman\HSP\My%20Base\ANALISA%20KABUPATEN%202008%20MASTER\Gedung\Rsd-Cibinong\C-Rab&amp;Rap-Rsd-Cibinong-060317-compere\Gedung\Arsip%20CIMAHI\RAB-CIMAH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ta_Nurman\HSP\Analis%20Bangunan%20Kota%20Bogor%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NTAM\My%20Base\ANALISA%20KABUPATEN%202008%20MASTER\Documents%20and%20Settings\perdana.DOMAIN\Local%20Settings\Temp\Temporary%20Directory%201%20for%20RAB-WS-8LT-TOTAL-R-KS.zip\RAB-WS-8LT-TOTAL-R-K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Nurman\HSP\My%20Base\ANALISA%20KABUPATEN%202008%20MASTER\Documents%20and%20Settings\perdana.DOMAIN\Local%20Settings\Temp\Temporary%20Directory%201%20for%20RAB-WS-8LT-TOTAL-R-KS.zip\RAB-WS-8LT-TOTAL-R-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NTAM\My%20Base\ANALISA%20KABUPATEN%202008%20MASTER\Documents%20and%20Settings\perdana.DOMAIN\Local%20Settings\Temp\Temporary%20Directory%201%20for%20Rab-Pak-Thp2.zip\Rab-Pak-Thp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Nurman\HSP\My%20Base\ANALISA%20KABUPATEN%202008%20MASTER\Documents%20and%20Settings\perdana.DOMAIN\Local%20Settings\Temp\Temporary%20Directory%201%20for%20Rab-Pak-Thp2.zip\Rab-Pak-Thp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tri\transit%20cad\data%202004\GraPARI\GraPARI%20Pontianak\Telkomsel\Reg%201%20-%20Sumatra\Data-Datum\cqc\Telkomsel\palembang\rab%20lampung%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PRINT"/>
      <sheetName val="RAB PRINT"/>
      <sheetName val="Lingkup"/>
      <sheetName val="REK"/>
      <sheetName val="RAB CIMAHI"/>
      <sheetName val="8LT 12"/>
      <sheetName val="8LT PAK"/>
      <sheetName val="8LT SAR"/>
      <sheetName val="8LT TAT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PRINT"/>
      <sheetName val="RAB PRINT"/>
      <sheetName val="Lingkup"/>
      <sheetName val="REK"/>
      <sheetName val="RAB CIMAHI"/>
      <sheetName val="8LT 12"/>
      <sheetName val="8LT PAK"/>
      <sheetName val="8LT SAR"/>
      <sheetName val="8LT TATA"/>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vered_Sheet1"/>
      <sheetName val="000000"/>
      <sheetName val="Perhit Beton Str"/>
      <sheetName val="Perhitungan Besi Str"/>
      <sheetName val="cover bogor"/>
      <sheetName val="Harsat Upah"/>
      <sheetName val="Harsat Bahan"/>
      <sheetName val="Perhit Beton"/>
      <sheetName val="Harsat Pekerjaan"/>
      <sheetName val="Sheet2"/>
      <sheetName val="Analisa"/>
      <sheetName val="Perhitungan Besi"/>
      <sheetName val="Sheet1"/>
    </sheetNames>
    <sheetDataSet>
      <sheetData sheetId="0"/>
      <sheetData sheetId="1"/>
      <sheetData sheetId="2"/>
      <sheetData sheetId="3"/>
      <sheetData sheetId="4"/>
      <sheetData sheetId="5">
        <row r="7">
          <cell r="A7" t="str">
            <v>kode</v>
          </cell>
          <cell r="E7" t="str">
            <v>Rp.</v>
          </cell>
        </row>
        <row r="9">
          <cell r="A9" t="str">
            <v>PK01</v>
          </cell>
          <cell r="B9">
            <v>1</v>
          </cell>
          <cell r="D9" t="str">
            <v>PEKERJA</v>
          </cell>
          <cell r="E9">
            <v>34500</v>
          </cell>
        </row>
        <row r="10">
          <cell r="A10" t="str">
            <v>PK02</v>
          </cell>
          <cell r="B10">
            <v>2</v>
          </cell>
          <cell r="D10" t="str">
            <v>PEKERJA SETENGAH TERAMPIL</v>
          </cell>
          <cell r="E10">
            <v>40200</v>
          </cell>
        </row>
        <row r="11">
          <cell r="A11" t="str">
            <v>PK03</v>
          </cell>
          <cell r="B11">
            <v>3</v>
          </cell>
          <cell r="D11" t="str">
            <v>PEKERJA TERAMPIL</v>
          </cell>
          <cell r="E11">
            <v>44200</v>
          </cell>
        </row>
        <row r="12">
          <cell r="A12" t="str">
            <v>PK03A</v>
          </cell>
          <cell r="B12">
            <v>4</v>
          </cell>
          <cell r="D12" t="str">
            <v>TUKANG GALI</v>
          </cell>
          <cell r="E12">
            <v>40200</v>
          </cell>
        </row>
        <row r="13">
          <cell r="A13" t="str">
            <v>PK04</v>
          </cell>
          <cell r="B13">
            <v>5</v>
          </cell>
          <cell r="D13" t="str">
            <v>TUKANG BATU SETENGAH TERAMPIL</v>
          </cell>
          <cell r="E13">
            <v>40200</v>
          </cell>
        </row>
        <row r="14">
          <cell r="A14" t="str">
            <v>PK05</v>
          </cell>
          <cell r="B14">
            <v>6</v>
          </cell>
          <cell r="D14" t="str">
            <v>TUKANG BATU TERAMPIL</v>
          </cell>
          <cell r="E14">
            <v>46000</v>
          </cell>
        </row>
        <row r="15">
          <cell r="A15" t="str">
            <v>PK06</v>
          </cell>
          <cell r="B15">
            <v>7</v>
          </cell>
          <cell r="D15" t="str">
            <v>KEPALA TUKANG BATU</v>
          </cell>
          <cell r="E15">
            <v>51700</v>
          </cell>
        </row>
        <row r="16">
          <cell r="A16" t="str">
            <v>PK07</v>
          </cell>
          <cell r="B16">
            <v>8</v>
          </cell>
          <cell r="D16" t="str">
            <v>TUKANG KAYU SETENGAH TERAMPIL</v>
          </cell>
          <cell r="E16">
            <v>40200</v>
          </cell>
        </row>
        <row r="17">
          <cell r="A17" t="str">
            <v>PK08</v>
          </cell>
          <cell r="B17">
            <v>9</v>
          </cell>
          <cell r="D17" t="str">
            <v>TUKANG KAYU TERAMPIL</v>
          </cell>
          <cell r="E17">
            <v>46000</v>
          </cell>
        </row>
        <row r="18">
          <cell r="A18" t="str">
            <v>PK09</v>
          </cell>
          <cell r="B18">
            <v>10</v>
          </cell>
          <cell r="D18" t="str">
            <v>KEPALA TUKANG KAYU</v>
          </cell>
          <cell r="E18">
            <v>51700</v>
          </cell>
        </row>
        <row r="19">
          <cell r="A19" t="str">
            <v>PK10</v>
          </cell>
          <cell r="B19">
            <v>11</v>
          </cell>
          <cell r="D19" t="str">
            <v>TUKANG CAT / PELITUR SETENGAH TERAMPIL</v>
          </cell>
          <cell r="E19">
            <v>40200</v>
          </cell>
        </row>
        <row r="20">
          <cell r="A20" t="str">
            <v>PK11</v>
          </cell>
          <cell r="B20">
            <v>12</v>
          </cell>
          <cell r="D20" t="str">
            <v>TUKANG CAT / PELITUR TERAMPIL</v>
          </cell>
          <cell r="E20">
            <v>46000</v>
          </cell>
        </row>
        <row r="21">
          <cell r="A21" t="str">
            <v>PK12</v>
          </cell>
          <cell r="B21">
            <v>13</v>
          </cell>
          <cell r="D21" t="str">
            <v>KEPALA TUKANG CAT / PELITUR</v>
          </cell>
          <cell r="E21">
            <v>51700</v>
          </cell>
        </row>
        <row r="22">
          <cell r="A22" t="str">
            <v>PK13</v>
          </cell>
          <cell r="B22">
            <v>14</v>
          </cell>
          <cell r="D22" t="str">
            <v>TUKANG BESI BETON SETENGAH TERAMPIL</v>
          </cell>
          <cell r="E22">
            <v>40200</v>
          </cell>
        </row>
        <row r="23">
          <cell r="A23" t="str">
            <v>PK14</v>
          </cell>
          <cell r="B23">
            <v>15</v>
          </cell>
          <cell r="D23" t="str">
            <v>TUKANG BESI BETON TERAMPIL</v>
          </cell>
          <cell r="E23">
            <v>46000</v>
          </cell>
        </row>
        <row r="24">
          <cell r="A24" t="str">
            <v>PK15</v>
          </cell>
          <cell r="B24">
            <v>16</v>
          </cell>
          <cell r="D24" t="str">
            <v>KEPALA TUKANG BESI BETON</v>
          </cell>
          <cell r="E24">
            <v>51700</v>
          </cell>
        </row>
        <row r="25">
          <cell r="A25" t="str">
            <v>PK16</v>
          </cell>
          <cell r="B25">
            <v>17</v>
          </cell>
          <cell r="D25" t="str">
            <v>TUKANG BESI PROFIL SETENGAH TERAMPIL</v>
          </cell>
          <cell r="E25">
            <v>40200</v>
          </cell>
        </row>
        <row r="26">
          <cell r="A26" t="str">
            <v>PK17</v>
          </cell>
          <cell r="B26">
            <v>18</v>
          </cell>
          <cell r="D26" t="str">
            <v>TUKANG BESI PROFIL TERAMPIL</v>
          </cell>
          <cell r="E26">
            <v>46000</v>
          </cell>
        </row>
        <row r="27">
          <cell r="A27" t="str">
            <v>PK18</v>
          </cell>
          <cell r="B27">
            <v>19</v>
          </cell>
          <cell r="D27" t="str">
            <v>KEPALA TUKANG BESI PROFIL</v>
          </cell>
          <cell r="E27">
            <v>51700</v>
          </cell>
        </row>
        <row r="28">
          <cell r="A28" t="str">
            <v>PK19</v>
          </cell>
          <cell r="B28">
            <v>20</v>
          </cell>
          <cell r="D28" t="str">
            <v>MANDOR</v>
          </cell>
          <cell r="E28">
            <v>57400</v>
          </cell>
        </row>
        <row r="29">
          <cell r="A29" t="str">
            <v>PK20</v>
          </cell>
          <cell r="B29">
            <v>21</v>
          </cell>
          <cell r="D29" t="str">
            <v>OPERATOR ALAT BESAR</v>
          </cell>
          <cell r="E29">
            <v>55700</v>
          </cell>
        </row>
        <row r="30">
          <cell r="A30" t="str">
            <v>PK21</v>
          </cell>
          <cell r="B30">
            <v>22</v>
          </cell>
          <cell r="D30" t="str">
            <v>PEMBANTU OPERATOR / MEKANIK</v>
          </cell>
          <cell r="E30">
            <v>45400</v>
          </cell>
        </row>
        <row r="31">
          <cell r="A31" t="str">
            <v>PK22</v>
          </cell>
          <cell r="B31">
            <v>23</v>
          </cell>
          <cell r="D31" t="str">
            <v>SUPIR TRUK</v>
          </cell>
          <cell r="E31">
            <v>51700</v>
          </cell>
        </row>
        <row r="32">
          <cell r="A32" t="str">
            <v>PK23</v>
          </cell>
          <cell r="B32">
            <v>24</v>
          </cell>
          <cell r="D32" t="str">
            <v>KENEK TRUK</v>
          </cell>
          <cell r="E32">
            <v>34500</v>
          </cell>
        </row>
        <row r="33">
          <cell r="A33" t="str">
            <v>PK24</v>
          </cell>
          <cell r="B33">
            <v>25</v>
          </cell>
          <cell r="D33" t="str">
            <v>PENJAGA MALAM</v>
          </cell>
          <cell r="E33">
            <v>34500</v>
          </cell>
        </row>
        <row r="35">
          <cell r="A35" t="str">
            <v>zz99</v>
          </cell>
          <cell r="E35" t="str">
            <v xml:space="preserve">Bogor,       September 2006          </v>
          </cell>
        </row>
      </sheetData>
      <sheetData sheetId="6">
        <row r="6">
          <cell r="A6" t="str">
            <v>KODE</v>
          </cell>
          <cell r="D6" t="str">
            <v>SATUAN</v>
          </cell>
          <cell r="E6" t="str">
            <v>HARGA SATUAN</v>
          </cell>
        </row>
        <row r="7">
          <cell r="E7" t="str">
            <v>Rp.</v>
          </cell>
        </row>
        <row r="8">
          <cell r="B8" t="str">
            <v>1</v>
          </cell>
          <cell r="C8" t="str">
            <v>2</v>
          </cell>
          <cell r="D8" t="str">
            <v>3</v>
          </cell>
          <cell r="E8" t="str">
            <v>4</v>
          </cell>
        </row>
        <row r="10">
          <cell r="B10" t="str">
            <v>A</v>
          </cell>
          <cell r="C10" t="str">
            <v>AGREGAT KASAR, BAHAN PEREKAT &amp; BAHAN JADINYA</v>
          </cell>
          <cell r="E10" t="str">
            <v xml:space="preserve"> </v>
          </cell>
        </row>
        <row r="11">
          <cell r="A11" t="str">
            <v>BA01</v>
          </cell>
          <cell r="B11" t="str">
            <v>1</v>
          </cell>
          <cell r="C11" t="str">
            <v>Pasir Urug</v>
          </cell>
          <cell r="D11" t="str">
            <v>m³</v>
          </cell>
          <cell r="E11">
            <v>90000</v>
          </cell>
        </row>
        <row r="12">
          <cell r="A12" t="str">
            <v>BA02</v>
          </cell>
          <cell r="B12">
            <v>2</v>
          </cell>
          <cell r="C12" t="str">
            <v>Sirtu</v>
          </cell>
          <cell r="D12" t="str">
            <v>m³</v>
          </cell>
          <cell r="E12">
            <v>110000</v>
          </cell>
        </row>
        <row r="13">
          <cell r="A13" t="str">
            <v>BA03</v>
          </cell>
          <cell r="B13">
            <v>3</v>
          </cell>
          <cell r="C13" t="str">
            <v>Pasir Teras</v>
          </cell>
          <cell r="D13" t="str">
            <v>m³</v>
          </cell>
          <cell r="E13">
            <v>80000</v>
          </cell>
        </row>
        <row r="14">
          <cell r="A14" t="str">
            <v>BA04</v>
          </cell>
          <cell r="B14">
            <v>4</v>
          </cell>
          <cell r="C14" t="str">
            <v>Pasir Pasang Kali</v>
          </cell>
          <cell r="D14" t="str">
            <v>m³</v>
          </cell>
          <cell r="E14">
            <v>120000</v>
          </cell>
        </row>
        <row r="15">
          <cell r="A15" t="str">
            <v>BA05</v>
          </cell>
          <cell r="B15">
            <v>5</v>
          </cell>
          <cell r="C15" t="str">
            <v xml:space="preserve">Pasir Beton </v>
          </cell>
          <cell r="D15" t="str">
            <v>m³</v>
          </cell>
          <cell r="E15">
            <v>140000</v>
          </cell>
        </row>
        <row r="16">
          <cell r="A16" t="str">
            <v>BA06</v>
          </cell>
          <cell r="B16">
            <v>6</v>
          </cell>
          <cell r="C16" t="str">
            <v>Abu Batu</v>
          </cell>
          <cell r="D16" t="str">
            <v>m³</v>
          </cell>
          <cell r="E16">
            <v>140000</v>
          </cell>
        </row>
        <row r="17">
          <cell r="A17" t="str">
            <v>BA07</v>
          </cell>
          <cell r="B17">
            <v>7</v>
          </cell>
          <cell r="C17" t="str">
            <v>Batu Gosok ( Apung )</v>
          </cell>
          <cell r="D17" t="str">
            <v>kg</v>
          </cell>
          <cell r="E17">
            <v>12500</v>
          </cell>
        </row>
        <row r="18">
          <cell r="A18" t="str">
            <v>BA08</v>
          </cell>
          <cell r="B18">
            <v>8</v>
          </cell>
          <cell r="C18" t="str">
            <v>Batu Pecah Mesin  1/2</v>
          </cell>
          <cell r="D18" t="str">
            <v>m³</v>
          </cell>
          <cell r="E18">
            <v>140000</v>
          </cell>
        </row>
        <row r="19">
          <cell r="A19" t="str">
            <v>BA09</v>
          </cell>
          <cell r="B19">
            <v>9</v>
          </cell>
          <cell r="C19" t="str">
            <v>Batu Pecah Mesin  2/3</v>
          </cell>
          <cell r="D19" t="str">
            <v>m³</v>
          </cell>
          <cell r="E19">
            <v>140000</v>
          </cell>
        </row>
        <row r="20">
          <cell r="A20" t="str">
            <v>BA10</v>
          </cell>
          <cell r="B20">
            <v>10</v>
          </cell>
          <cell r="C20" t="str">
            <v>Batu Pecah Mesin  3/5</v>
          </cell>
          <cell r="D20" t="str">
            <v>m³</v>
          </cell>
          <cell r="E20">
            <v>135000</v>
          </cell>
        </row>
        <row r="21">
          <cell r="A21" t="str">
            <v>BA11</v>
          </cell>
          <cell r="B21">
            <v>11</v>
          </cell>
          <cell r="C21" t="str">
            <v>Batu Pecah Mesin  5/7</v>
          </cell>
          <cell r="D21" t="str">
            <v>m³</v>
          </cell>
          <cell r="E21">
            <v>135000</v>
          </cell>
        </row>
        <row r="22">
          <cell r="A22" t="str">
            <v>BA12</v>
          </cell>
          <cell r="B22">
            <v>12</v>
          </cell>
          <cell r="C22" t="str">
            <v>Batu Belah Pondasi</v>
          </cell>
          <cell r="D22" t="str">
            <v>m³</v>
          </cell>
          <cell r="E22">
            <v>115000</v>
          </cell>
        </row>
        <row r="23">
          <cell r="A23" t="str">
            <v>BA13</v>
          </cell>
          <cell r="B23">
            <v>13</v>
          </cell>
          <cell r="C23" t="str">
            <v>Batu Bronjol ( Untuk Bronjong )</v>
          </cell>
          <cell r="D23" t="str">
            <v>m³</v>
          </cell>
          <cell r="E23">
            <v>120000</v>
          </cell>
        </row>
        <row r="24">
          <cell r="A24" t="str">
            <v>BA14</v>
          </cell>
          <cell r="B24">
            <v>14</v>
          </cell>
          <cell r="C24" t="str">
            <v>Batu Koral Beton Kali</v>
          </cell>
          <cell r="D24" t="str">
            <v>m³</v>
          </cell>
          <cell r="E24">
            <v>90000</v>
          </cell>
        </row>
        <row r="25">
          <cell r="A25" t="str">
            <v>BA15</v>
          </cell>
          <cell r="B25">
            <v>15</v>
          </cell>
          <cell r="C25" t="str">
            <v xml:space="preserve">Batu Tempel Hitam </v>
          </cell>
          <cell r="D25" t="str">
            <v>m²</v>
          </cell>
          <cell r="E25">
            <v>65000</v>
          </cell>
        </row>
        <row r="26">
          <cell r="A26" t="str">
            <v>BA16</v>
          </cell>
          <cell r="B26">
            <v>16</v>
          </cell>
          <cell r="C26" t="str">
            <v>Batu Pinggir Beton 10 x 20 x 35</v>
          </cell>
          <cell r="D26" t="str">
            <v>bh</v>
          </cell>
          <cell r="E26">
            <v>8500</v>
          </cell>
        </row>
        <row r="27">
          <cell r="A27" t="str">
            <v>BA17</v>
          </cell>
          <cell r="B27">
            <v>17</v>
          </cell>
          <cell r="C27" t="str">
            <v>Batu Pinggir Beton 15 x 35 x 50 ( K -225 )</v>
          </cell>
          <cell r="D27" t="str">
            <v>bh</v>
          </cell>
          <cell r="E27">
            <v>30000</v>
          </cell>
        </row>
        <row r="28">
          <cell r="A28" t="str">
            <v>BA18</v>
          </cell>
          <cell r="B28">
            <v>18</v>
          </cell>
          <cell r="C28" t="str">
            <v>Batu Telor</v>
          </cell>
          <cell r="D28" t="str">
            <v>m³</v>
          </cell>
          <cell r="E28">
            <v>75000</v>
          </cell>
        </row>
        <row r="29">
          <cell r="A29" t="str">
            <v>BA19</v>
          </cell>
          <cell r="B29">
            <v>19</v>
          </cell>
          <cell r="C29" t="str">
            <v>Batako kecil 8 x 10 x 20</v>
          </cell>
          <cell r="D29" t="str">
            <v>bh</v>
          </cell>
          <cell r="E29">
            <v>600</v>
          </cell>
        </row>
        <row r="30">
          <cell r="A30" t="str">
            <v>BA20</v>
          </cell>
          <cell r="B30">
            <v>20</v>
          </cell>
          <cell r="C30" t="str">
            <v>Batako Besar 8 x 20 x 30</v>
          </cell>
          <cell r="D30" t="str">
            <v>bh</v>
          </cell>
          <cell r="E30">
            <v>1700</v>
          </cell>
        </row>
        <row r="31">
          <cell r="A31" t="str">
            <v>BA21</v>
          </cell>
          <cell r="B31">
            <v>21</v>
          </cell>
          <cell r="C31" t="str">
            <v>Con Blok 8 x 20 x 40</v>
          </cell>
          <cell r="D31" t="str">
            <v>bh</v>
          </cell>
          <cell r="E31">
            <v>3000</v>
          </cell>
        </row>
        <row r="32">
          <cell r="A32" t="str">
            <v>BA22</v>
          </cell>
          <cell r="B32">
            <v>22</v>
          </cell>
          <cell r="C32" t="str">
            <v>Bata Merah Bakar Kelas I</v>
          </cell>
          <cell r="D32" t="str">
            <v>bh</v>
          </cell>
          <cell r="E32">
            <v>400</v>
          </cell>
        </row>
        <row r="33">
          <cell r="A33" t="str">
            <v>BA23</v>
          </cell>
          <cell r="B33">
            <v>23</v>
          </cell>
          <cell r="C33" t="str">
            <v>Bata Merah Bakar Kelas II</v>
          </cell>
          <cell r="D33" t="str">
            <v>bh</v>
          </cell>
          <cell r="E33">
            <v>350</v>
          </cell>
        </row>
        <row r="34">
          <cell r="A34" t="str">
            <v>BA24</v>
          </cell>
          <cell r="B34">
            <v>24</v>
          </cell>
          <cell r="C34" t="str">
            <v>Bata Merah Oven ( Klingker )</v>
          </cell>
          <cell r="D34" t="str">
            <v>bh</v>
          </cell>
          <cell r="E34">
            <v>800</v>
          </cell>
        </row>
        <row r="35">
          <cell r="A35" t="str">
            <v>BA25</v>
          </cell>
          <cell r="B35">
            <v>25</v>
          </cell>
          <cell r="C35" t="str">
            <v>Roster Beton 20 x 20</v>
          </cell>
          <cell r="D35" t="str">
            <v>bh</v>
          </cell>
          <cell r="E35">
            <v>4000</v>
          </cell>
        </row>
        <row r="36">
          <cell r="A36" t="str">
            <v>BA26</v>
          </cell>
          <cell r="B36">
            <v>26</v>
          </cell>
          <cell r="C36" t="str">
            <v>Roster Beton 30 x 30</v>
          </cell>
          <cell r="D36" t="str">
            <v>bh</v>
          </cell>
          <cell r="E36">
            <v>5000</v>
          </cell>
        </row>
        <row r="37">
          <cell r="A37" t="str">
            <v>BA27</v>
          </cell>
          <cell r="B37">
            <v>27</v>
          </cell>
          <cell r="C37" t="str">
            <v>Grass Blok 20 x 20</v>
          </cell>
          <cell r="D37" t="str">
            <v>bh</v>
          </cell>
          <cell r="E37">
            <v>4000</v>
          </cell>
        </row>
        <row r="38">
          <cell r="A38" t="str">
            <v>BA28</v>
          </cell>
          <cell r="B38">
            <v>28</v>
          </cell>
          <cell r="C38" t="str">
            <v>Grass Blok 30 x 30</v>
          </cell>
          <cell r="D38" t="str">
            <v>bh</v>
          </cell>
          <cell r="E38">
            <v>5000</v>
          </cell>
        </row>
        <row r="39">
          <cell r="A39" t="str">
            <v>BA29</v>
          </cell>
          <cell r="B39">
            <v>29</v>
          </cell>
          <cell r="C39" t="str">
            <v>Paving Blok Natural 8 cm</v>
          </cell>
          <cell r="D39" t="str">
            <v>m²</v>
          </cell>
          <cell r="E39">
            <v>58000</v>
          </cell>
        </row>
        <row r="40">
          <cell r="A40" t="str">
            <v>BA30</v>
          </cell>
          <cell r="B40">
            <v>30</v>
          </cell>
          <cell r="C40" t="str">
            <v>Paving Blok Warna 8 cm</v>
          </cell>
          <cell r="D40" t="str">
            <v>m²</v>
          </cell>
          <cell r="E40">
            <v>74800</v>
          </cell>
        </row>
        <row r="41">
          <cell r="A41" t="str">
            <v>BA31</v>
          </cell>
          <cell r="B41">
            <v>31</v>
          </cell>
          <cell r="C41" t="str">
            <v>Paving Blok Natural 6 cm</v>
          </cell>
          <cell r="D41" t="str">
            <v>m²</v>
          </cell>
          <cell r="E41">
            <v>47000</v>
          </cell>
        </row>
        <row r="42">
          <cell r="A42" t="str">
            <v>BA32</v>
          </cell>
          <cell r="B42">
            <v>32</v>
          </cell>
          <cell r="C42" t="str">
            <v>Paving Blok Warna 6 cm</v>
          </cell>
          <cell r="D42" t="str">
            <v>m²</v>
          </cell>
          <cell r="E42">
            <v>60000</v>
          </cell>
        </row>
        <row r="43">
          <cell r="A43" t="str">
            <v>BA33</v>
          </cell>
          <cell r="B43">
            <v>33</v>
          </cell>
          <cell r="C43" t="str">
            <v>Kanstin Paving Blok</v>
          </cell>
          <cell r="D43" t="str">
            <v>m1</v>
          </cell>
          <cell r="E43">
            <v>20000</v>
          </cell>
        </row>
        <row r="44">
          <cell r="A44" t="str">
            <v>BA34</v>
          </cell>
          <cell r="B44">
            <v>34</v>
          </cell>
          <cell r="C44" t="str">
            <v>Semen PC  / 50 kg</v>
          </cell>
          <cell r="D44" t="str">
            <v>zak</v>
          </cell>
          <cell r="E44">
            <v>42000</v>
          </cell>
        </row>
        <row r="45">
          <cell r="A45" t="str">
            <v>BA35</v>
          </cell>
          <cell r="B45">
            <v>35</v>
          </cell>
          <cell r="C45" t="str">
            <v>Semen Putih</v>
          </cell>
          <cell r="D45" t="str">
            <v>zak</v>
          </cell>
          <cell r="E45">
            <v>62099.999999999993</v>
          </cell>
        </row>
        <row r="46">
          <cell r="A46" t="str">
            <v>BA36</v>
          </cell>
          <cell r="B46">
            <v>36</v>
          </cell>
          <cell r="C46" t="str">
            <v>Kanstin Jalan ukuran Besar ( bina Marga ) 1 bh = 60 cm</v>
          </cell>
          <cell r="D46" t="str">
            <v>bh</v>
          </cell>
          <cell r="E46">
            <v>35000</v>
          </cell>
        </row>
        <row r="47">
          <cell r="A47" t="str">
            <v>BA37</v>
          </cell>
          <cell r="B47">
            <v>37</v>
          </cell>
          <cell r="C47" t="str">
            <v>Readymix Beton K 300, tanpa pompa ( selang )</v>
          </cell>
          <cell r="D47" t="str">
            <v>m³</v>
          </cell>
          <cell r="E47">
            <v>602000</v>
          </cell>
        </row>
        <row r="48">
          <cell r="A48" t="str">
            <v>BA38</v>
          </cell>
          <cell r="B48">
            <v>38</v>
          </cell>
          <cell r="C48" t="str">
            <v>Readymix Beton K 225, tanpa pompa ( selang )</v>
          </cell>
          <cell r="D48" t="str">
            <v>m³</v>
          </cell>
          <cell r="E48">
            <v>567600</v>
          </cell>
        </row>
        <row r="49">
          <cell r="A49" t="str">
            <v>BA39</v>
          </cell>
          <cell r="B49">
            <v>39</v>
          </cell>
          <cell r="C49" t="str">
            <v>Readymix Beton K 175, tanpa pompa ( selang )</v>
          </cell>
          <cell r="D49" t="str">
            <v>m³</v>
          </cell>
          <cell r="E49">
            <v>518400</v>
          </cell>
        </row>
        <row r="50">
          <cell r="A50" t="str">
            <v>BA40</v>
          </cell>
          <cell r="B50">
            <v>40</v>
          </cell>
          <cell r="C50" t="str">
            <v>Kapur Pasang/ kapur tembok</v>
          </cell>
          <cell r="D50" t="str">
            <v>m³</v>
          </cell>
          <cell r="E50">
            <v>250800.00000000003</v>
          </cell>
        </row>
        <row r="51">
          <cell r="A51" t="str">
            <v>BA41</v>
          </cell>
          <cell r="B51">
            <v>41</v>
          </cell>
          <cell r="C51" t="str">
            <v>Kapur Sirih</v>
          </cell>
          <cell r="D51" t="str">
            <v>kg</v>
          </cell>
          <cell r="E51">
            <v>5000</v>
          </cell>
        </row>
        <row r="52">
          <cell r="A52" t="str">
            <v>BA42</v>
          </cell>
          <cell r="B52">
            <v>42</v>
          </cell>
          <cell r="C52" t="str">
            <v>Semen Warna</v>
          </cell>
          <cell r="D52" t="str">
            <v>kg</v>
          </cell>
          <cell r="E52">
            <v>8400</v>
          </cell>
        </row>
        <row r="53">
          <cell r="A53" t="str">
            <v>BA43</v>
          </cell>
          <cell r="B53">
            <v>43</v>
          </cell>
          <cell r="C53" t="str">
            <v>Tanah Liat</v>
          </cell>
          <cell r="D53" t="str">
            <v>m³</v>
          </cell>
          <cell r="E53">
            <v>20000</v>
          </cell>
        </row>
        <row r="54">
          <cell r="B54" t="str">
            <v xml:space="preserve"> </v>
          </cell>
        </row>
        <row r="55">
          <cell r="B55" t="str">
            <v xml:space="preserve"> </v>
          </cell>
          <cell r="C55" t="str">
            <v xml:space="preserve">     LABURAN, PENGISI DAN ALATNYA</v>
          </cell>
        </row>
        <row r="56">
          <cell r="A56" t="str">
            <v>BD01</v>
          </cell>
          <cell r="B56">
            <v>44</v>
          </cell>
          <cell r="C56" t="str">
            <v>Plamir Tembok</v>
          </cell>
          <cell r="D56" t="str">
            <v>kg</v>
          </cell>
          <cell r="E56">
            <v>9400</v>
          </cell>
        </row>
        <row r="57">
          <cell r="A57" t="str">
            <v>BD02</v>
          </cell>
          <cell r="B57">
            <v>45</v>
          </cell>
          <cell r="C57" t="str">
            <v>Cat Tembok ICI Eksterior ( BETON )</v>
          </cell>
          <cell r="D57" t="str">
            <v>lt</v>
          </cell>
          <cell r="E57">
            <v>62900</v>
          </cell>
        </row>
        <row r="58">
          <cell r="A58" t="str">
            <v>BD03</v>
          </cell>
          <cell r="B58">
            <v>46</v>
          </cell>
          <cell r="C58" t="str">
            <v>Cat Tembok ICI Interior ( PLAFOND DAN DINDING )</v>
          </cell>
          <cell r="D58" t="str">
            <v>lt</v>
          </cell>
          <cell r="E58">
            <v>62900</v>
          </cell>
        </row>
        <row r="59">
          <cell r="A59" t="str">
            <v>BD04</v>
          </cell>
          <cell r="B59">
            <v>47</v>
          </cell>
          <cell r="C59" t="str">
            <v>Cat Tembok Vinilex</v>
          </cell>
          <cell r="D59" t="str">
            <v>kg</v>
          </cell>
          <cell r="E59">
            <v>15400</v>
          </cell>
        </row>
        <row r="60">
          <cell r="A60" t="str">
            <v>BD05</v>
          </cell>
          <cell r="B60">
            <v>48</v>
          </cell>
          <cell r="C60" t="str">
            <v>Cat Dasar ICI untuk Interior ( 2 Pelapis )</v>
          </cell>
          <cell r="D60" t="str">
            <v>lt</v>
          </cell>
          <cell r="E60">
            <v>58700</v>
          </cell>
        </row>
        <row r="61">
          <cell r="A61" t="str">
            <v>BD06</v>
          </cell>
          <cell r="B61">
            <v>49</v>
          </cell>
          <cell r="C61" t="str">
            <v>Cat Tembok Sanlex</v>
          </cell>
          <cell r="D61" t="str">
            <v>kg</v>
          </cell>
          <cell r="E61">
            <v>9200</v>
          </cell>
        </row>
        <row r="62">
          <cell r="A62" t="str">
            <v>BD07</v>
          </cell>
          <cell r="B62">
            <v>50</v>
          </cell>
          <cell r="C62" t="str">
            <v>Cat Tahan Asam</v>
          </cell>
          <cell r="D62" t="str">
            <v>kg</v>
          </cell>
          <cell r="E62">
            <v>20000</v>
          </cell>
        </row>
        <row r="63">
          <cell r="A63" t="str">
            <v>BD08</v>
          </cell>
          <cell r="B63">
            <v>51</v>
          </cell>
          <cell r="C63" t="str">
            <v>Pelapis Alkali ICI ( Cat Dasar Beton Ekterior )</v>
          </cell>
          <cell r="D63" t="str">
            <v>lt</v>
          </cell>
          <cell r="E63">
            <v>33900</v>
          </cell>
        </row>
        <row r="64">
          <cell r="A64" t="str">
            <v>BD09</v>
          </cell>
          <cell r="B64">
            <v>52</v>
          </cell>
          <cell r="C64" t="str">
            <v>Cat Marka / Spotlight</v>
          </cell>
          <cell r="D64" t="str">
            <v>kg</v>
          </cell>
          <cell r="E64">
            <v>60500</v>
          </cell>
        </row>
        <row r="65">
          <cell r="A65" t="str">
            <v>BD10</v>
          </cell>
          <cell r="B65">
            <v>53</v>
          </cell>
          <cell r="C65" t="str">
            <v>Water Profing Emulsion</v>
          </cell>
          <cell r="D65" t="str">
            <v>kg</v>
          </cell>
          <cell r="E65">
            <v>35100</v>
          </cell>
        </row>
        <row r="66">
          <cell r="A66" t="str">
            <v>BD11</v>
          </cell>
          <cell r="B66">
            <v>54</v>
          </cell>
          <cell r="C66" t="str">
            <v>Water Profing Membrance</v>
          </cell>
          <cell r="D66" t="str">
            <v>ml</v>
          </cell>
          <cell r="E66">
            <v>60500</v>
          </cell>
        </row>
        <row r="67">
          <cell r="A67" t="str">
            <v>BD12</v>
          </cell>
          <cell r="B67">
            <v>55</v>
          </cell>
          <cell r="C67" t="str">
            <v>Rool Cat Tembok</v>
          </cell>
          <cell r="D67" t="str">
            <v>bh</v>
          </cell>
          <cell r="E67">
            <v>12000</v>
          </cell>
        </row>
        <row r="68">
          <cell r="A68" t="str">
            <v>BD13</v>
          </cell>
          <cell r="B68">
            <v>56</v>
          </cell>
          <cell r="C68" t="str">
            <v>Kape Tembok</v>
          </cell>
          <cell r="D68" t="str">
            <v>bh</v>
          </cell>
          <cell r="E68">
            <v>3600</v>
          </cell>
        </row>
        <row r="69">
          <cell r="A69" t="str">
            <v>BD14</v>
          </cell>
          <cell r="B69">
            <v>57</v>
          </cell>
          <cell r="C69" t="str">
            <v>Kape Kayu</v>
          </cell>
          <cell r="D69" t="str">
            <v>bh</v>
          </cell>
          <cell r="E69">
            <v>3600</v>
          </cell>
        </row>
        <row r="70">
          <cell r="A70" t="str">
            <v>BD15</v>
          </cell>
          <cell r="B70">
            <v>58</v>
          </cell>
          <cell r="C70" t="str">
            <v>Soligneum 1 blek</v>
          </cell>
          <cell r="D70" t="str">
            <v>5 lt</v>
          </cell>
          <cell r="E70">
            <v>21200</v>
          </cell>
        </row>
        <row r="71">
          <cell r="A71" t="str">
            <v>BD16</v>
          </cell>
          <cell r="B71">
            <v>59</v>
          </cell>
          <cell r="C71" t="str">
            <v>Plincote</v>
          </cell>
          <cell r="D71" t="str">
            <v>kg</v>
          </cell>
          <cell r="E71">
            <v>14500</v>
          </cell>
        </row>
        <row r="72">
          <cell r="A72" t="str">
            <v>BD17</v>
          </cell>
          <cell r="B72">
            <v>60</v>
          </cell>
          <cell r="C72" t="str">
            <v>Pengawetan Kayu</v>
          </cell>
          <cell r="D72" t="str">
            <v>m³</v>
          </cell>
          <cell r="E72">
            <v>198000</v>
          </cell>
        </row>
        <row r="73">
          <cell r="A73" t="str">
            <v>BD18</v>
          </cell>
          <cell r="B73">
            <v>61</v>
          </cell>
          <cell r="C73" t="str">
            <v>Pengopenan Kayu</v>
          </cell>
          <cell r="D73" t="str">
            <v>m³</v>
          </cell>
          <cell r="E73">
            <v>330000</v>
          </cell>
        </row>
        <row r="74">
          <cell r="A74" t="str">
            <v>BD19</v>
          </cell>
          <cell r="B74">
            <v>62</v>
          </cell>
          <cell r="C74" t="str">
            <v>Kwas 3"</v>
          </cell>
          <cell r="D74" t="str">
            <v>bh</v>
          </cell>
          <cell r="E74">
            <v>4800</v>
          </cell>
        </row>
        <row r="75">
          <cell r="A75" t="str">
            <v>BD20</v>
          </cell>
          <cell r="B75">
            <v>63</v>
          </cell>
          <cell r="C75" t="str">
            <v>Oker</v>
          </cell>
          <cell r="D75" t="str">
            <v>kg</v>
          </cell>
          <cell r="E75">
            <v>16000</v>
          </cell>
        </row>
        <row r="76">
          <cell r="A76" t="str">
            <v>BD21</v>
          </cell>
          <cell r="B76">
            <v>64</v>
          </cell>
          <cell r="C76" t="str">
            <v>Oyan</v>
          </cell>
          <cell r="D76" t="str">
            <v>bks</v>
          </cell>
          <cell r="E76">
            <v>1500</v>
          </cell>
        </row>
        <row r="77">
          <cell r="A77" t="str">
            <v>BD22</v>
          </cell>
          <cell r="B77">
            <v>65</v>
          </cell>
          <cell r="C77" t="str">
            <v>Oten (Pewarna Plitur )</v>
          </cell>
          <cell r="D77" t="str">
            <v>bks</v>
          </cell>
          <cell r="E77">
            <v>1500</v>
          </cell>
        </row>
        <row r="78">
          <cell r="A78" t="str">
            <v>BD23</v>
          </cell>
          <cell r="B78">
            <v>66</v>
          </cell>
          <cell r="C78" t="str">
            <v>Spirtus</v>
          </cell>
          <cell r="D78" t="str">
            <v>lt</v>
          </cell>
          <cell r="E78">
            <v>3000</v>
          </cell>
        </row>
        <row r="79">
          <cell r="A79" t="str">
            <v>BD24</v>
          </cell>
          <cell r="B79">
            <v>67</v>
          </cell>
          <cell r="C79" t="str">
            <v>Bahan Plitur Kripik ( Sirlak India )</v>
          </cell>
          <cell r="D79" t="str">
            <v>kg</v>
          </cell>
          <cell r="E79">
            <v>60500</v>
          </cell>
        </row>
        <row r="80">
          <cell r="A80" t="str">
            <v>BD25</v>
          </cell>
          <cell r="B80">
            <v>68</v>
          </cell>
          <cell r="C80" t="str">
            <v>Dempul Lilin</v>
          </cell>
          <cell r="D80" t="str">
            <v>kg</v>
          </cell>
          <cell r="E80">
            <v>18200</v>
          </cell>
        </row>
        <row r="81">
          <cell r="A81" t="str">
            <v>BD26</v>
          </cell>
          <cell r="B81">
            <v>69</v>
          </cell>
          <cell r="C81" t="str">
            <v>Dempul Plitur</v>
          </cell>
          <cell r="D81" t="str">
            <v>kg</v>
          </cell>
          <cell r="E81">
            <v>20000</v>
          </cell>
        </row>
        <row r="82">
          <cell r="A82" t="str">
            <v>BD27</v>
          </cell>
          <cell r="B82">
            <v>70</v>
          </cell>
          <cell r="C82" t="str">
            <v>Dempul Halus / Imfra ( Wood Filler )</v>
          </cell>
          <cell r="D82" t="str">
            <v>kg</v>
          </cell>
          <cell r="E82">
            <v>21800</v>
          </cell>
        </row>
        <row r="83">
          <cell r="A83" t="str">
            <v>BD28</v>
          </cell>
          <cell r="B83">
            <v>71</v>
          </cell>
          <cell r="C83" t="str">
            <v>Terpentin</v>
          </cell>
          <cell r="D83" t="str">
            <v>lt</v>
          </cell>
          <cell r="E83">
            <v>2500</v>
          </cell>
        </row>
        <row r="84">
          <cell r="A84" t="str">
            <v>BD29</v>
          </cell>
          <cell r="B84">
            <v>72</v>
          </cell>
          <cell r="C84" t="str">
            <v>Tiner A</v>
          </cell>
          <cell r="D84" t="str">
            <v>lt</v>
          </cell>
          <cell r="E84">
            <v>10500</v>
          </cell>
        </row>
        <row r="85">
          <cell r="A85" t="str">
            <v>BD30</v>
          </cell>
          <cell r="B85">
            <v>73</v>
          </cell>
          <cell r="C85" t="str">
            <v>Tiner B</v>
          </cell>
          <cell r="D85" t="str">
            <v>lt</v>
          </cell>
          <cell r="E85">
            <v>14800</v>
          </cell>
        </row>
        <row r="86">
          <cell r="A86" t="str">
            <v>BD31</v>
          </cell>
          <cell r="B86">
            <v>74</v>
          </cell>
          <cell r="C86" t="str">
            <v>Kumpon</v>
          </cell>
          <cell r="D86" t="str">
            <v>kg</v>
          </cell>
          <cell r="E86">
            <v>24600</v>
          </cell>
        </row>
        <row r="87">
          <cell r="A87" t="str">
            <v>BD32</v>
          </cell>
          <cell r="B87">
            <v>75</v>
          </cell>
          <cell r="C87" t="str">
            <v>Melamik</v>
          </cell>
          <cell r="D87" t="str">
            <v>kg</v>
          </cell>
          <cell r="E87">
            <v>28300</v>
          </cell>
        </row>
        <row r="88">
          <cell r="A88" t="str">
            <v>BD33</v>
          </cell>
          <cell r="B88">
            <v>76</v>
          </cell>
          <cell r="C88" t="str">
            <v>Dempul Plastik</v>
          </cell>
          <cell r="D88" t="str">
            <v>kg</v>
          </cell>
          <cell r="E88">
            <v>20300</v>
          </cell>
        </row>
        <row r="89">
          <cell r="A89" t="str">
            <v>BD34</v>
          </cell>
          <cell r="B89">
            <v>77</v>
          </cell>
          <cell r="C89" t="str">
            <v>Dempul Duco</v>
          </cell>
          <cell r="D89" t="str">
            <v>kg</v>
          </cell>
          <cell r="E89">
            <v>23400</v>
          </cell>
        </row>
        <row r="90">
          <cell r="A90" t="str">
            <v>BD35</v>
          </cell>
          <cell r="B90">
            <v>78</v>
          </cell>
          <cell r="C90" t="str">
            <v>Ampelas</v>
          </cell>
          <cell r="D90" t="str">
            <v>lbr</v>
          </cell>
          <cell r="E90">
            <v>1800</v>
          </cell>
        </row>
        <row r="91">
          <cell r="A91" t="str">
            <v>BD36</v>
          </cell>
          <cell r="B91">
            <v>79</v>
          </cell>
          <cell r="C91" t="str">
            <v>Dempul Kayu Cap Kucing</v>
          </cell>
          <cell r="D91" t="str">
            <v>kg</v>
          </cell>
          <cell r="E91">
            <v>17600</v>
          </cell>
        </row>
        <row r="92">
          <cell r="A92" t="str">
            <v>BD37</v>
          </cell>
          <cell r="B92">
            <v>80</v>
          </cell>
          <cell r="C92" t="str">
            <v>Meni Kayu / Besi</v>
          </cell>
          <cell r="D92" t="str">
            <v>kg</v>
          </cell>
          <cell r="E92">
            <v>13900</v>
          </cell>
        </row>
        <row r="93">
          <cell r="A93" t="str">
            <v>BD38</v>
          </cell>
          <cell r="B93">
            <v>81</v>
          </cell>
          <cell r="C93" t="str">
            <v>Sincromat</v>
          </cell>
          <cell r="D93" t="str">
            <v>kg</v>
          </cell>
          <cell r="E93">
            <v>23500</v>
          </cell>
        </row>
        <row r="94">
          <cell r="A94" t="str">
            <v>BD39</v>
          </cell>
          <cell r="B94">
            <v>82</v>
          </cell>
          <cell r="C94" t="str">
            <v>Cat Kayu Sieve</v>
          </cell>
          <cell r="D94" t="str">
            <v>kg</v>
          </cell>
          <cell r="E94">
            <v>29400</v>
          </cell>
        </row>
        <row r="95">
          <cell r="A95" t="str">
            <v>BD40</v>
          </cell>
          <cell r="B95">
            <v>83</v>
          </cell>
          <cell r="C95" t="str">
            <v xml:space="preserve">Cat Besi </v>
          </cell>
          <cell r="D95" t="str">
            <v>kg</v>
          </cell>
          <cell r="E95">
            <v>29400</v>
          </cell>
        </row>
        <row r="96">
          <cell r="A96" t="str">
            <v>BD41</v>
          </cell>
          <cell r="B96">
            <v>84</v>
          </cell>
          <cell r="C96" t="str">
            <v>Cat Besi Duco Danaglos/ICI</v>
          </cell>
          <cell r="D96" t="str">
            <v>kg</v>
          </cell>
          <cell r="E96">
            <v>66200</v>
          </cell>
        </row>
        <row r="97">
          <cell r="A97" t="str">
            <v>BD42</v>
          </cell>
          <cell r="B97">
            <v>85</v>
          </cell>
          <cell r="C97" t="str">
            <v>Cat Bron</v>
          </cell>
          <cell r="D97" t="str">
            <v>kg</v>
          </cell>
          <cell r="E97">
            <v>35300</v>
          </cell>
        </row>
        <row r="98">
          <cell r="B98" t="str">
            <v xml:space="preserve"> </v>
          </cell>
        </row>
        <row r="99">
          <cell r="B99" t="str">
            <v xml:space="preserve"> </v>
          </cell>
          <cell r="C99" t="str">
            <v>C. BAHAN KAYU BERIKUT BAHAN JADINYA</v>
          </cell>
        </row>
        <row r="100">
          <cell r="A100" t="str">
            <v>BF01</v>
          </cell>
          <cell r="B100">
            <v>86</v>
          </cell>
          <cell r="C100" t="str">
            <v>Bambu Ø 5 s.d 7</v>
          </cell>
          <cell r="D100" t="str">
            <v>bt</v>
          </cell>
          <cell r="E100">
            <v>5500</v>
          </cell>
        </row>
        <row r="101">
          <cell r="A101" t="str">
            <v>BF02</v>
          </cell>
          <cell r="B101">
            <v>87</v>
          </cell>
          <cell r="C101" t="str">
            <v>Bambu Ø 7 s.d 10</v>
          </cell>
          <cell r="D101" t="str">
            <v>bt</v>
          </cell>
          <cell r="E101">
            <v>13200.000000000002</v>
          </cell>
        </row>
        <row r="102">
          <cell r="A102" t="str">
            <v>BF03</v>
          </cell>
          <cell r="B102">
            <v>88</v>
          </cell>
          <cell r="C102" t="str">
            <v>Bambu Gombong</v>
          </cell>
          <cell r="D102" t="str">
            <v>bt</v>
          </cell>
          <cell r="E102">
            <v>27500.000000000004</v>
          </cell>
        </row>
        <row r="103">
          <cell r="A103" t="str">
            <v>BF04</v>
          </cell>
          <cell r="B103">
            <v>89</v>
          </cell>
          <cell r="C103" t="str">
            <v>Kayu Kamper Singkil / Kapur (K. Samarinda Klas II)</v>
          </cell>
          <cell r="D103" t="str">
            <v>m³</v>
          </cell>
          <cell r="E103">
            <v>2904000.0000000005</v>
          </cell>
        </row>
        <row r="104">
          <cell r="A104" t="str">
            <v>BF05</v>
          </cell>
          <cell r="B104">
            <v>90</v>
          </cell>
          <cell r="C104" t="str">
            <v>Kayu Balok Borneo Super</v>
          </cell>
          <cell r="D104" t="str">
            <v>m³</v>
          </cell>
          <cell r="E104">
            <v>2145000</v>
          </cell>
        </row>
        <row r="105">
          <cell r="A105" t="str">
            <v>BF06</v>
          </cell>
          <cell r="B105">
            <v>91</v>
          </cell>
          <cell r="C105" t="str">
            <v>Kayu Papan Borneo Super</v>
          </cell>
          <cell r="D105" t="str">
            <v>m³</v>
          </cell>
          <cell r="E105">
            <v>2145000</v>
          </cell>
        </row>
        <row r="106">
          <cell r="A106" t="str">
            <v>BF07</v>
          </cell>
          <cell r="B106">
            <v>92</v>
          </cell>
          <cell r="C106" t="str">
            <v>Kayu Balok Kamper Medan (kruing)</v>
          </cell>
          <cell r="D106" t="str">
            <v>m³</v>
          </cell>
          <cell r="E106">
            <v>2640000</v>
          </cell>
        </row>
        <row r="107">
          <cell r="A107" t="str">
            <v>BF08</v>
          </cell>
          <cell r="B107">
            <v>93</v>
          </cell>
          <cell r="C107" t="str">
            <v>Kayu Papan Kamper Medan (Kruing)</v>
          </cell>
          <cell r="D107" t="str">
            <v>m³</v>
          </cell>
          <cell r="E107">
            <v>2640000</v>
          </cell>
        </row>
        <row r="108">
          <cell r="A108" t="str">
            <v>BF09</v>
          </cell>
          <cell r="B108">
            <v>94</v>
          </cell>
          <cell r="C108" t="str">
            <v>Kayu Balok Kamper Banjar</v>
          </cell>
          <cell r="D108" t="str">
            <v>m³</v>
          </cell>
          <cell r="E108">
            <v>2640000</v>
          </cell>
        </row>
        <row r="109">
          <cell r="A109" t="str">
            <v>BF10</v>
          </cell>
          <cell r="B109">
            <v>95</v>
          </cell>
          <cell r="C109" t="str">
            <v>Kayu Papan Kamper Banjar</v>
          </cell>
          <cell r="D109" t="str">
            <v>m³</v>
          </cell>
          <cell r="E109">
            <v>2640000</v>
          </cell>
        </row>
        <row r="110">
          <cell r="A110" t="str">
            <v>BF11</v>
          </cell>
          <cell r="B110">
            <v>96</v>
          </cell>
          <cell r="C110" t="str">
            <v>Kayu Balok Kamper Samarinda</v>
          </cell>
          <cell r="D110" t="str">
            <v>m³</v>
          </cell>
          <cell r="E110">
            <v>6090000</v>
          </cell>
        </row>
        <row r="111">
          <cell r="A111" t="str">
            <v>BF12</v>
          </cell>
          <cell r="B111">
            <v>97</v>
          </cell>
          <cell r="C111" t="str">
            <v>Kayu Papan Kamper Samarinda</v>
          </cell>
          <cell r="D111" t="str">
            <v>m³</v>
          </cell>
          <cell r="E111">
            <v>6090000</v>
          </cell>
        </row>
        <row r="112">
          <cell r="A112" t="str">
            <v>BF13</v>
          </cell>
          <cell r="B112">
            <v>98</v>
          </cell>
          <cell r="C112" t="str">
            <v>Kayu Balok Rasamala</v>
          </cell>
          <cell r="D112" t="str">
            <v>m³</v>
          </cell>
          <cell r="E112">
            <v>1980000.0000000002</v>
          </cell>
        </row>
        <row r="113">
          <cell r="A113" t="str">
            <v>BF14</v>
          </cell>
          <cell r="B113">
            <v>99</v>
          </cell>
          <cell r="C113" t="str">
            <v xml:space="preserve">Kayu Jati Jatim Tua dia. 40 cm </v>
          </cell>
          <cell r="D113" t="str">
            <v>m³</v>
          </cell>
          <cell r="E113">
            <v>10230000</v>
          </cell>
        </row>
        <row r="114">
          <cell r="A114" t="str">
            <v>BF15</v>
          </cell>
          <cell r="B114">
            <v>100</v>
          </cell>
          <cell r="C114" t="str">
            <v>Kayu Jati Jateng Tua dia. 40 cm</v>
          </cell>
          <cell r="D114" t="str">
            <v>m³</v>
          </cell>
          <cell r="E114">
            <v>10230000</v>
          </cell>
        </row>
        <row r="115">
          <cell r="A115" t="str">
            <v>BF16</v>
          </cell>
          <cell r="B115">
            <v>101</v>
          </cell>
          <cell r="C115" t="str">
            <v>Kayu Jati Jabar Tua  dia. 40 cm</v>
          </cell>
          <cell r="D115" t="str">
            <v>m³</v>
          </cell>
          <cell r="E115">
            <v>4950000</v>
          </cell>
        </row>
        <row r="116">
          <cell r="A116" t="str">
            <v>BF17</v>
          </cell>
          <cell r="B116">
            <v>102</v>
          </cell>
          <cell r="C116" t="str">
            <v xml:space="preserve">Kayu Jati Jabar dia. 40 cm kebawah </v>
          </cell>
          <cell r="D116" t="str">
            <v>m³</v>
          </cell>
          <cell r="E116">
            <v>4435200</v>
          </cell>
        </row>
        <row r="117">
          <cell r="A117" t="str">
            <v>BF18</v>
          </cell>
          <cell r="B117">
            <v>103</v>
          </cell>
          <cell r="C117" t="str">
            <v xml:space="preserve">Kayu Hutan Kelas I ( Segeng, Mahoni, Laban ) </v>
          </cell>
          <cell r="D117" t="str">
            <v>m³</v>
          </cell>
          <cell r="E117">
            <v>1540000.0000000002</v>
          </cell>
        </row>
        <row r="118">
          <cell r="A118" t="str">
            <v>BF19</v>
          </cell>
          <cell r="B118">
            <v>104</v>
          </cell>
          <cell r="C118" t="str">
            <v>Kayu Albasia</v>
          </cell>
          <cell r="D118" t="str">
            <v>m³</v>
          </cell>
          <cell r="E118">
            <v>1023000.0000000001</v>
          </cell>
        </row>
        <row r="119">
          <cell r="A119" t="str">
            <v>BF20</v>
          </cell>
          <cell r="B119">
            <v>105</v>
          </cell>
          <cell r="C119" t="str">
            <v>Dolken 5 s/d 7</v>
          </cell>
          <cell r="D119" t="str">
            <v>bt</v>
          </cell>
          <cell r="E119">
            <v>14000</v>
          </cell>
        </row>
        <row r="120">
          <cell r="A120" t="str">
            <v>BF21</v>
          </cell>
          <cell r="B120">
            <v>106</v>
          </cell>
          <cell r="C120" t="str">
            <v>Dolken 7 s/d 10</v>
          </cell>
          <cell r="D120" t="str">
            <v>bt</v>
          </cell>
          <cell r="E120">
            <v>18700</v>
          </cell>
        </row>
        <row r="121">
          <cell r="A121" t="str">
            <v>BF22</v>
          </cell>
          <cell r="B121">
            <v>107</v>
          </cell>
          <cell r="C121" t="str">
            <v>List profil kamper 1 cm</v>
          </cell>
          <cell r="D121" t="str">
            <v>m1</v>
          </cell>
          <cell r="E121">
            <v>1700</v>
          </cell>
        </row>
        <row r="122">
          <cell r="A122" t="str">
            <v>BF23</v>
          </cell>
          <cell r="B122">
            <v>108</v>
          </cell>
          <cell r="C122" t="str">
            <v>List profil kamper 2 cm</v>
          </cell>
          <cell r="D122" t="str">
            <v>m1</v>
          </cell>
          <cell r="E122">
            <v>2800</v>
          </cell>
        </row>
        <row r="123">
          <cell r="A123" t="str">
            <v>BF24</v>
          </cell>
          <cell r="B123">
            <v>109</v>
          </cell>
          <cell r="C123" t="str">
            <v>List profil kamper 4 cm</v>
          </cell>
          <cell r="D123" t="str">
            <v>m1</v>
          </cell>
          <cell r="E123">
            <v>6300</v>
          </cell>
        </row>
        <row r="124">
          <cell r="A124" t="str">
            <v>BF25</v>
          </cell>
          <cell r="B124">
            <v>110</v>
          </cell>
          <cell r="C124" t="str">
            <v>List profil kamper 5 cm</v>
          </cell>
          <cell r="D124" t="str">
            <v>m1</v>
          </cell>
          <cell r="E124">
            <v>9400</v>
          </cell>
        </row>
        <row r="125">
          <cell r="A125" t="str">
            <v>BF26</v>
          </cell>
          <cell r="B125">
            <v>111</v>
          </cell>
          <cell r="C125" t="str">
            <v>List profil kamper 10 cm</v>
          </cell>
          <cell r="D125" t="str">
            <v>m1</v>
          </cell>
          <cell r="E125">
            <v>19600</v>
          </cell>
        </row>
        <row r="126">
          <cell r="A126" t="str">
            <v>BF27</v>
          </cell>
          <cell r="B126">
            <v>112</v>
          </cell>
          <cell r="C126" t="str">
            <v>Pegangan Tangga profil Jati</v>
          </cell>
          <cell r="D126" t="str">
            <v>m1</v>
          </cell>
          <cell r="E126">
            <v>108600</v>
          </cell>
        </row>
        <row r="127">
          <cell r="A127" t="str">
            <v>BF28</v>
          </cell>
          <cell r="B127">
            <v>113</v>
          </cell>
          <cell r="C127" t="str">
            <v>Pegangan Tangga profil Kamper</v>
          </cell>
          <cell r="D127" t="str">
            <v>m1</v>
          </cell>
          <cell r="E127">
            <v>31500</v>
          </cell>
        </row>
        <row r="128">
          <cell r="A128" t="str">
            <v>BF29</v>
          </cell>
          <cell r="B128">
            <v>114</v>
          </cell>
          <cell r="C128" t="str">
            <v>Kayu Reng 2/3 Borneo Super</v>
          </cell>
          <cell r="D128" t="str">
            <v>m1</v>
          </cell>
          <cell r="E128">
            <v>1000</v>
          </cell>
        </row>
        <row r="129">
          <cell r="A129" t="str">
            <v>BF30</v>
          </cell>
          <cell r="B129">
            <v>115</v>
          </cell>
          <cell r="C129" t="str">
            <v>Kayu Reng 2/3 Kamper Banjar</v>
          </cell>
          <cell r="D129" t="str">
            <v>m1</v>
          </cell>
          <cell r="E129">
            <v>1900</v>
          </cell>
        </row>
        <row r="130">
          <cell r="A130" t="str">
            <v>BF31</v>
          </cell>
          <cell r="B130">
            <v>116</v>
          </cell>
          <cell r="C130" t="str">
            <v>Kayu Reng 3/4 Kamper Banjar</v>
          </cell>
          <cell r="D130" t="str">
            <v>m1</v>
          </cell>
          <cell r="E130">
            <v>2200</v>
          </cell>
        </row>
        <row r="131">
          <cell r="B131" t="str">
            <v xml:space="preserve"> </v>
          </cell>
        </row>
        <row r="132">
          <cell r="B132" t="str">
            <v xml:space="preserve"> </v>
          </cell>
          <cell r="C132" t="str">
            <v>D. BAHAN PENUTUP RANGKA PLAFOND</v>
          </cell>
        </row>
        <row r="133">
          <cell r="A133" t="str">
            <v>BH01</v>
          </cell>
          <cell r="B133">
            <v>117</v>
          </cell>
          <cell r="C133" t="str">
            <v>Bahan plafond Enternit 4 mm</v>
          </cell>
          <cell r="D133" t="str">
            <v>m²</v>
          </cell>
          <cell r="E133">
            <v>9400</v>
          </cell>
        </row>
        <row r="134">
          <cell r="A134" t="str">
            <v>BH02</v>
          </cell>
          <cell r="B134">
            <v>118</v>
          </cell>
          <cell r="C134" t="str">
            <v>Bahan plafond hardpleks 5 mm 120 x 240</v>
          </cell>
          <cell r="D134" t="str">
            <v>lbr</v>
          </cell>
          <cell r="E134">
            <v>41800</v>
          </cell>
        </row>
        <row r="135">
          <cell r="A135" t="str">
            <v>BH03</v>
          </cell>
          <cell r="B135">
            <v>119</v>
          </cell>
          <cell r="C135" t="str">
            <v>Bahan plafond Asbes Semen 5 mm</v>
          </cell>
          <cell r="D135" t="str">
            <v>m²</v>
          </cell>
          <cell r="E135">
            <v>13500</v>
          </cell>
        </row>
        <row r="136">
          <cell r="A136" t="str">
            <v>BH04</v>
          </cell>
          <cell r="B136">
            <v>120</v>
          </cell>
          <cell r="C136" t="str">
            <v>Gypsum 120 x 240  t = 9 mm ex DN</v>
          </cell>
          <cell r="D136" t="str">
            <v>lbr</v>
          </cell>
          <cell r="E136">
            <v>52400</v>
          </cell>
        </row>
        <row r="137">
          <cell r="A137" t="str">
            <v>BH05</v>
          </cell>
          <cell r="B137">
            <v>121</v>
          </cell>
          <cell r="C137" t="str">
            <v>Gypsum 120 x 240  t = 9 mm ex Luar</v>
          </cell>
          <cell r="D137" t="str">
            <v>lbr</v>
          </cell>
          <cell r="E137">
            <v>46200</v>
          </cell>
        </row>
        <row r="138">
          <cell r="A138" t="str">
            <v>BH06</v>
          </cell>
          <cell r="B138">
            <v>122</v>
          </cell>
          <cell r="C138" t="str">
            <v xml:space="preserve">Acustik Amstrong 60 x 120 </v>
          </cell>
          <cell r="D138" t="str">
            <v>lbr</v>
          </cell>
          <cell r="E138">
            <v>93500</v>
          </cell>
        </row>
        <row r="139">
          <cell r="B139" t="str">
            <v xml:space="preserve"> </v>
          </cell>
        </row>
        <row r="140">
          <cell r="B140" t="str">
            <v xml:space="preserve"> </v>
          </cell>
          <cell r="C140" t="str">
            <v>E. BAHAN KAYU LAPIS</v>
          </cell>
        </row>
        <row r="141">
          <cell r="A141" t="str">
            <v>BJ01</v>
          </cell>
          <cell r="B141">
            <v>123</v>
          </cell>
          <cell r="C141" t="str">
            <v>Triplek 3 mm 120 x 240</v>
          </cell>
          <cell r="D141" t="str">
            <v>lbr</v>
          </cell>
          <cell r="E141">
            <v>40900</v>
          </cell>
        </row>
        <row r="142">
          <cell r="A142" t="str">
            <v>BJ02</v>
          </cell>
          <cell r="B142">
            <v>124</v>
          </cell>
          <cell r="C142" t="str">
            <v>Triplek 4 mm 120 x 240</v>
          </cell>
          <cell r="D142" t="str">
            <v>lbr</v>
          </cell>
          <cell r="E142">
            <v>43100</v>
          </cell>
        </row>
        <row r="143">
          <cell r="A143" t="str">
            <v>BJ03</v>
          </cell>
          <cell r="B143">
            <v>125</v>
          </cell>
          <cell r="C143" t="str">
            <v>Triplek 4 mm Ukuran Pintu</v>
          </cell>
          <cell r="D143" t="str">
            <v>lbr</v>
          </cell>
          <cell r="E143">
            <v>37400</v>
          </cell>
        </row>
        <row r="144">
          <cell r="A144" t="str">
            <v>BJ04</v>
          </cell>
          <cell r="B144">
            <v>126</v>
          </cell>
          <cell r="C144" t="str">
            <v>Triplek 6 mm 120 x 240</v>
          </cell>
          <cell r="D144" t="str">
            <v>lbr</v>
          </cell>
          <cell r="E144">
            <v>82500</v>
          </cell>
        </row>
        <row r="145">
          <cell r="A145" t="str">
            <v>BJ05</v>
          </cell>
          <cell r="B145">
            <v>127</v>
          </cell>
          <cell r="C145" t="str">
            <v>Triplek 9 mm 120 x 240</v>
          </cell>
          <cell r="D145" t="str">
            <v>lbr</v>
          </cell>
          <cell r="E145">
            <v>128700</v>
          </cell>
        </row>
        <row r="146">
          <cell r="A146" t="str">
            <v>BJ06</v>
          </cell>
          <cell r="B146">
            <v>128</v>
          </cell>
          <cell r="C146" t="str">
            <v>Jabar Wood 4 mm</v>
          </cell>
          <cell r="D146" t="str">
            <v>lbr</v>
          </cell>
          <cell r="E146">
            <v>61000</v>
          </cell>
        </row>
        <row r="147">
          <cell r="A147" t="str">
            <v>BJ07</v>
          </cell>
          <cell r="B147">
            <v>129</v>
          </cell>
          <cell r="C147" t="str">
            <v>Bilik Bambu ( tanpa kulit )</v>
          </cell>
          <cell r="D147" t="str">
            <v>m²</v>
          </cell>
          <cell r="E147">
            <v>7700</v>
          </cell>
        </row>
        <row r="148">
          <cell r="A148" t="str">
            <v>BJ08</v>
          </cell>
          <cell r="B148">
            <v>130</v>
          </cell>
          <cell r="C148" t="str">
            <v>Bilik Bambu ( dengan kulit )</v>
          </cell>
          <cell r="D148" t="str">
            <v>m²</v>
          </cell>
          <cell r="E148">
            <v>11600</v>
          </cell>
        </row>
        <row r="149">
          <cell r="A149" t="str">
            <v>BJ09</v>
          </cell>
          <cell r="B149">
            <v>131</v>
          </cell>
          <cell r="C149" t="str">
            <v>Bilik Bambu Hitam Variasi</v>
          </cell>
          <cell r="D149" t="str">
            <v>m²</v>
          </cell>
          <cell r="E149">
            <v>16500</v>
          </cell>
        </row>
        <row r="150">
          <cell r="A150" t="str">
            <v>BJ10</v>
          </cell>
          <cell r="B150">
            <v>132</v>
          </cell>
          <cell r="C150" t="str">
            <v>Wall Paper ( kls menengah )</v>
          </cell>
          <cell r="D150" t="str">
            <v>m²</v>
          </cell>
          <cell r="E150">
            <v>38500</v>
          </cell>
        </row>
        <row r="151">
          <cell r="A151" t="str">
            <v>BJ11</v>
          </cell>
          <cell r="B151">
            <v>133</v>
          </cell>
          <cell r="C151" t="str">
            <v>Multiplek 9 mm 120 x 240</v>
          </cell>
          <cell r="D151" t="str">
            <v>lbr</v>
          </cell>
          <cell r="E151">
            <v>110000</v>
          </cell>
        </row>
        <row r="152">
          <cell r="A152" t="str">
            <v>BJ12</v>
          </cell>
          <cell r="B152">
            <v>134</v>
          </cell>
          <cell r="C152" t="str">
            <v>Multiplek 12 mm 120 x 240</v>
          </cell>
          <cell r="D152" t="str">
            <v>lbr</v>
          </cell>
          <cell r="E152">
            <v>145200</v>
          </cell>
        </row>
        <row r="153">
          <cell r="A153" t="str">
            <v>BJ13</v>
          </cell>
          <cell r="B153">
            <v>135</v>
          </cell>
          <cell r="C153" t="str">
            <v>Multiplek 18 mm 120 x 240</v>
          </cell>
          <cell r="D153" t="str">
            <v>lbr</v>
          </cell>
          <cell r="E153">
            <v>191400</v>
          </cell>
        </row>
        <row r="154">
          <cell r="A154" t="str">
            <v>BJ14</v>
          </cell>
          <cell r="B154">
            <v>136</v>
          </cell>
          <cell r="C154" t="str">
            <v>Play Wood 18 mm 120 x 240</v>
          </cell>
          <cell r="D154" t="str">
            <v>lbr</v>
          </cell>
          <cell r="E154">
            <v>253000</v>
          </cell>
        </row>
        <row r="155">
          <cell r="A155" t="str">
            <v>BJ15</v>
          </cell>
          <cell r="B155">
            <v>137</v>
          </cell>
          <cell r="C155" t="str">
            <v>Teak Wood 3 mm 120 x 240</v>
          </cell>
          <cell r="D155" t="str">
            <v>lbr</v>
          </cell>
          <cell r="E155">
            <v>92100</v>
          </cell>
        </row>
        <row r="156">
          <cell r="A156" t="str">
            <v>BJ16</v>
          </cell>
          <cell r="B156">
            <v>138</v>
          </cell>
          <cell r="C156" t="str">
            <v>Teak Wood 4 mm 120 x 240</v>
          </cell>
          <cell r="D156" t="str">
            <v>lbr</v>
          </cell>
          <cell r="E156">
            <v>83800</v>
          </cell>
        </row>
        <row r="157">
          <cell r="A157" t="str">
            <v>BJ17</v>
          </cell>
          <cell r="B157">
            <v>139</v>
          </cell>
          <cell r="C157" t="str">
            <v xml:space="preserve">Teak Wood 3 mm 120 x 240 Ukuran Pintu </v>
          </cell>
          <cell r="D157" t="str">
            <v>lbr</v>
          </cell>
          <cell r="E157">
            <v>71500</v>
          </cell>
        </row>
        <row r="158">
          <cell r="A158" t="str">
            <v>BJ18</v>
          </cell>
          <cell r="B158">
            <v>140</v>
          </cell>
          <cell r="C158" t="str">
            <v>Teak Wood ukuran Pintu 4 mm</v>
          </cell>
          <cell r="D158" t="str">
            <v>lbr</v>
          </cell>
          <cell r="E158">
            <v>84400</v>
          </cell>
        </row>
        <row r="159">
          <cell r="A159" t="str">
            <v>BJ19</v>
          </cell>
          <cell r="B159">
            <v>141</v>
          </cell>
          <cell r="C159" t="str">
            <v>Tacon ( tahan bakar )</v>
          </cell>
          <cell r="D159" t="str">
            <v>m²</v>
          </cell>
          <cell r="E159">
            <v>92400</v>
          </cell>
        </row>
        <row r="160">
          <cell r="A160" t="str">
            <v>BJ20</v>
          </cell>
          <cell r="B160">
            <v>142</v>
          </cell>
          <cell r="C160" t="str">
            <v>Supercon</v>
          </cell>
          <cell r="D160" t="str">
            <v>m²</v>
          </cell>
          <cell r="E160">
            <v>39600</v>
          </cell>
        </row>
        <row r="161">
          <cell r="A161" t="str">
            <v>BJ21</v>
          </cell>
          <cell r="B161">
            <v>143</v>
          </cell>
          <cell r="C161" t="str">
            <v xml:space="preserve">Melamin 4 mm 120 x 240 </v>
          </cell>
          <cell r="D161" t="str">
            <v>lbr</v>
          </cell>
          <cell r="E161">
            <v>60500</v>
          </cell>
        </row>
        <row r="162">
          <cell r="A162" t="str">
            <v>BJ22</v>
          </cell>
          <cell r="B162">
            <v>144</v>
          </cell>
          <cell r="C162" t="str">
            <v>Melamin TOK 4 mm</v>
          </cell>
          <cell r="D162" t="str">
            <v>lbr</v>
          </cell>
          <cell r="E162">
            <v>99700</v>
          </cell>
        </row>
        <row r="163">
          <cell r="A163" t="str">
            <v>BJ23</v>
          </cell>
          <cell r="B163">
            <v>145</v>
          </cell>
          <cell r="C163" t="str">
            <v xml:space="preserve">Formika 120 x 240 </v>
          </cell>
          <cell r="D163" t="str">
            <v>lbr</v>
          </cell>
          <cell r="E163">
            <v>122100</v>
          </cell>
        </row>
        <row r="164">
          <cell r="A164" t="str">
            <v>BJ24</v>
          </cell>
          <cell r="B164">
            <v>146</v>
          </cell>
          <cell r="C164" t="str">
            <v>Formika Ukuran Pintu</v>
          </cell>
          <cell r="D164" t="str">
            <v>lbr</v>
          </cell>
          <cell r="E164">
            <v>92100</v>
          </cell>
        </row>
        <row r="166">
          <cell r="C166" t="str">
            <v>F. BAHAN LANTAI DAN PELAPIS DINDING</v>
          </cell>
        </row>
        <row r="167">
          <cell r="A167" t="str">
            <v>BL01</v>
          </cell>
          <cell r="B167">
            <v>147</v>
          </cell>
          <cell r="C167" t="str">
            <v>Tegel PC 20 x 20</v>
          </cell>
          <cell r="D167" t="str">
            <v>bh</v>
          </cell>
          <cell r="E167">
            <v>1200</v>
          </cell>
        </row>
        <row r="168">
          <cell r="A168" t="str">
            <v>BL02</v>
          </cell>
          <cell r="B168">
            <v>148</v>
          </cell>
          <cell r="C168" t="str">
            <v>Plin Tegel PC 10 x 20</v>
          </cell>
          <cell r="D168" t="str">
            <v>bh</v>
          </cell>
          <cell r="E168">
            <v>1100</v>
          </cell>
        </row>
        <row r="169">
          <cell r="A169" t="str">
            <v>BL03</v>
          </cell>
          <cell r="B169">
            <v>149</v>
          </cell>
          <cell r="C169" t="str">
            <v>Tegel PC 30 x 30</v>
          </cell>
          <cell r="D169" t="str">
            <v>bh</v>
          </cell>
          <cell r="E169">
            <v>1900</v>
          </cell>
        </row>
        <row r="170">
          <cell r="A170" t="str">
            <v>BL04</v>
          </cell>
          <cell r="B170">
            <v>150</v>
          </cell>
          <cell r="C170" t="str">
            <v>Plin Tegel PC 15 x 30</v>
          </cell>
          <cell r="D170" t="str">
            <v>bh</v>
          </cell>
          <cell r="E170">
            <v>1300</v>
          </cell>
        </row>
        <row r="171">
          <cell r="A171" t="str">
            <v>BL05</v>
          </cell>
          <cell r="B171">
            <v>151</v>
          </cell>
          <cell r="C171" t="str">
            <v>Tegel Warna 20 x 20</v>
          </cell>
          <cell r="D171" t="str">
            <v>bh</v>
          </cell>
          <cell r="E171">
            <v>1500</v>
          </cell>
        </row>
        <row r="172">
          <cell r="A172" t="str">
            <v>BL06</v>
          </cell>
          <cell r="B172">
            <v>152</v>
          </cell>
          <cell r="C172" t="str">
            <v>Plin Tegel Warna 10 x 20</v>
          </cell>
          <cell r="D172" t="str">
            <v>bh</v>
          </cell>
          <cell r="E172">
            <v>1300</v>
          </cell>
        </row>
        <row r="173">
          <cell r="A173" t="str">
            <v>BL07</v>
          </cell>
          <cell r="B173">
            <v>153</v>
          </cell>
          <cell r="C173" t="str">
            <v>Tegel Warna 30 x 30</v>
          </cell>
          <cell r="D173" t="str">
            <v>bh</v>
          </cell>
          <cell r="E173">
            <v>2300</v>
          </cell>
        </row>
        <row r="174">
          <cell r="A174" t="str">
            <v>BL08</v>
          </cell>
          <cell r="B174">
            <v>154</v>
          </cell>
          <cell r="C174" t="str">
            <v>Plin Tegel Warna 15 x 30</v>
          </cell>
          <cell r="D174" t="str">
            <v>bh</v>
          </cell>
          <cell r="E174">
            <v>2000</v>
          </cell>
        </row>
        <row r="175">
          <cell r="A175" t="str">
            <v>BL09</v>
          </cell>
          <cell r="B175">
            <v>155</v>
          </cell>
          <cell r="C175" t="str">
            <v>Tegel Wafel PC 20 x 20</v>
          </cell>
          <cell r="D175" t="str">
            <v>bh</v>
          </cell>
          <cell r="E175">
            <v>1300</v>
          </cell>
        </row>
        <row r="176">
          <cell r="A176" t="str">
            <v>BL10</v>
          </cell>
          <cell r="B176">
            <v>156</v>
          </cell>
          <cell r="C176" t="str">
            <v>Tegel Wafel Warna 20 x 20</v>
          </cell>
          <cell r="D176" t="str">
            <v>bh</v>
          </cell>
          <cell r="E176">
            <v>1500</v>
          </cell>
        </row>
        <row r="177">
          <cell r="A177" t="str">
            <v>BL11</v>
          </cell>
          <cell r="B177">
            <v>157</v>
          </cell>
          <cell r="C177" t="str">
            <v>Tegel Badak PC 30 x 30</v>
          </cell>
          <cell r="D177" t="str">
            <v>bh</v>
          </cell>
          <cell r="E177">
            <v>2100</v>
          </cell>
        </row>
        <row r="178">
          <cell r="A178" t="str">
            <v>BL12</v>
          </cell>
          <cell r="B178">
            <v>158</v>
          </cell>
          <cell r="C178" t="str">
            <v>Poslin 11 x 11 Warna Standar DN</v>
          </cell>
          <cell r="D178" t="str">
            <v>m²</v>
          </cell>
          <cell r="E178">
            <v>36100</v>
          </cell>
        </row>
        <row r="179">
          <cell r="A179" t="str">
            <v>BL13</v>
          </cell>
          <cell r="B179">
            <v>159</v>
          </cell>
          <cell r="C179" t="str">
            <v>Poslin 11 x 11 Warna Khusus DN</v>
          </cell>
          <cell r="D179" t="str">
            <v>m²</v>
          </cell>
          <cell r="E179">
            <v>41700</v>
          </cell>
        </row>
        <row r="180">
          <cell r="A180" t="str">
            <v>BL14</v>
          </cell>
          <cell r="B180">
            <v>160</v>
          </cell>
          <cell r="C180" t="str">
            <v>Keramik 10 x 20 dan 20 x 20 KW I DN Putih  / Polos Mulia</v>
          </cell>
          <cell r="D180" t="str">
            <v>m²</v>
          </cell>
          <cell r="E180">
            <v>35600</v>
          </cell>
        </row>
        <row r="181">
          <cell r="A181" t="str">
            <v>BL15</v>
          </cell>
          <cell r="B181">
            <v>161</v>
          </cell>
          <cell r="C181" t="str">
            <v>Keramik 10 x 20 KW I DN Corak / Warna / Anti Slip Mulia</v>
          </cell>
          <cell r="D181" t="str">
            <v>m²</v>
          </cell>
          <cell r="E181">
            <v>37000</v>
          </cell>
        </row>
        <row r="182">
          <cell r="A182" t="str">
            <v>BL16</v>
          </cell>
          <cell r="B182">
            <v>162</v>
          </cell>
          <cell r="C182" t="str">
            <v>Keramik 20 x 20 (KM) KW I DN Corak / Warna / Anti Slip Mulia</v>
          </cell>
          <cell r="D182" t="str">
            <v>m²</v>
          </cell>
          <cell r="E182">
            <v>41600</v>
          </cell>
        </row>
        <row r="183">
          <cell r="A183" t="str">
            <v>BL17</v>
          </cell>
          <cell r="B183">
            <v>163</v>
          </cell>
          <cell r="C183" t="str">
            <v>Keramik 20 x 20 (KM) KWI DN Putih Polos Mulia</v>
          </cell>
          <cell r="D183" t="str">
            <v>m²</v>
          </cell>
          <cell r="E183">
            <v>36300</v>
          </cell>
        </row>
        <row r="184">
          <cell r="A184" t="str">
            <v>BL18</v>
          </cell>
          <cell r="B184">
            <v>164</v>
          </cell>
          <cell r="C184" t="str">
            <v>Keramik 20 x 25 Dinding KM KWI DN Corak  Mulia</v>
          </cell>
          <cell r="D184" t="str">
            <v>m²</v>
          </cell>
          <cell r="E184">
            <v>38500</v>
          </cell>
        </row>
        <row r="185">
          <cell r="A185" t="str">
            <v>BL19</v>
          </cell>
          <cell r="B185">
            <v>165</v>
          </cell>
          <cell r="C185" t="str">
            <v>Keramik 30 x 30 KW I DN putih polos Mulia</v>
          </cell>
          <cell r="D185" t="str">
            <v>m²</v>
          </cell>
          <cell r="E185">
            <v>30800</v>
          </cell>
        </row>
        <row r="186">
          <cell r="A186" t="str">
            <v>BL20</v>
          </cell>
          <cell r="B186">
            <v>166</v>
          </cell>
          <cell r="C186" t="str">
            <v>Keramik 30 x 30 KW I DN Warna/Corak ( ANTI SLIP ) Mulia</v>
          </cell>
          <cell r="D186" t="str">
            <v>m²</v>
          </cell>
          <cell r="E186">
            <v>38500</v>
          </cell>
        </row>
        <row r="187">
          <cell r="B187">
            <v>167</v>
          </cell>
          <cell r="C187" t="str">
            <v>Keramik 10 x 20 dan 20 x 20 KW I DN Putih  / Polos Roman</v>
          </cell>
          <cell r="D187" t="str">
            <v>m²</v>
          </cell>
          <cell r="E187">
            <v>44900</v>
          </cell>
        </row>
        <row r="188">
          <cell r="B188">
            <v>168</v>
          </cell>
          <cell r="C188" t="str">
            <v>Keramik 10 x 20 KW I DN Corak / Warna / Anti Slip Roman</v>
          </cell>
          <cell r="D188" t="str">
            <v>m²</v>
          </cell>
          <cell r="E188">
            <v>48800</v>
          </cell>
        </row>
        <row r="189">
          <cell r="B189">
            <v>169</v>
          </cell>
          <cell r="C189" t="str">
            <v>Keramik 20 x 20 (KM) KW I DN Corak / Warna / Anti Slip Roman</v>
          </cell>
          <cell r="D189" t="str">
            <v>m²</v>
          </cell>
          <cell r="E189">
            <v>52800</v>
          </cell>
        </row>
        <row r="190">
          <cell r="B190">
            <v>170</v>
          </cell>
          <cell r="C190" t="str">
            <v>Keramik 20 x 20 (KM) KWI DN Putih Polos  Roman</v>
          </cell>
          <cell r="D190" t="str">
            <v>m²</v>
          </cell>
          <cell r="E190">
            <v>48200</v>
          </cell>
        </row>
        <row r="191">
          <cell r="B191">
            <v>171</v>
          </cell>
          <cell r="C191" t="str">
            <v>Keramik 20 x 25 Dinding KM KWI DN Corak Roman</v>
          </cell>
          <cell r="D191" t="str">
            <v>m²</v>
          </cell>
          <cell r="E191">
            <v>58100</v>
          </cell>
        </row>
        <row r="192">
          <cell r="B192">
            <v>172</v>
          </cell>
          <cell r="C192" t="str">
            <v>Keramik 30 x 30 KW I DN putih polos Roman</v>
          </cell>
          <cell r="D192" t="str">
            <v>m²</v>
          </cell>
          <cell r="E192">
            <v>43600</v>
          </cell>
        </row>
        <row r="193">
          <cell r="B193">
            <v>173</v>
          </cell>
          <cell r="C193" t="str">
            <v>Keramik 30 x 30 KW I DN Warna/Corak ( ANTI SLIP ) Roman</v>
          </cell>
          <cell r="D193" t="str">
            <v>m²</v>
          </cell>
          <cell r="E193">
            <v>52800</v>
          </cell>
        </row>
        <row r="194">
          <cell r="A194" t="str">
            <v>BL21</v>
          </cell>
          <cell r="B194">
            <v>174</v>
          </cell>
          <cell r="C194" t="str">
            <v>Vinyl Lantai standar</v>
          </cell>
          <cell r="D194" t="str">
            <v>m²</v>
          </cell>
          <cell r="E194">
            <v>22000</v>
          </cell>
        </row>
        <row r="195">
          <cell r="A195" t="str">
            <v>BL22</v>
          </cell>
          <cell r="B195">
            <v>175</v>
          </cell>
          <cell r="C195" t="str">
            <v>Karpet Kelas Baik LN</v>
          </cell>
          <cell r="D195" t="str">
            <v>m²</v>
          </cell>
          <cell r="E195">
            <v>668100</v>
          </cell>
        </row>
        <row r="196">
          <cell r="A196" t="str">
            <v>BL23</v>
          </cell>
          <cell r="B196">
            <v>176</v>
          </cell>
          <cell r="C196" t="str">
            <v>Karpet Kelas Sedang LN</v>
          </cell>
          <cell r="D196" t="str">
            <v>m²</v>
          </cell>
          <cell r="E196">
            <v>264000</v>
          </cell>
        </row>
        <row r="197">
          <cell r="A197" t="str">
            <v>BL24</v>
          </cell>
          <cell r="B197">
            <v>177</v>
          </cell>
          <cell r="C197" t="str">
            <v>Stairnosing keramik 10/20</v>
          </cell>
          <cell r="D197" t="str">
            <v>bh</v>
          </cell>
          <cell r="E197">
            <v>6900</v>
          </cell>
        </row>
        <row r="198">
          <cell r="A198" t="str">
            <v>BL25</v>
          </cell>
          <cell r="B198">
            <v>178</v>
          </cell>
          <cell r="C198" t="str">
            <v>Stairnosing fiber</v>
          </cell>
          <cell r="D198" t="str">
            <v>m'</v>
          </cell>
          <cell r="E198">
            <v>15400</v>
          </cell>
        </row>
        <row r="199">
          <cell r="A199" t="str">
            <v>BL26</v>
          </cell>
          <cell r="B199">
            <v>179</v>
          </cell>
          <cell r="C199" t="str">
            <v>Taraso Kerang 30 x 30</v>
          </cell>
          <cell r="D199" t="str">
            <v>m²</v>
          </cell>
          <cell r="E199">
            <v>22900</v>
          </cell>
        </row>
        <row r="200">
          <cell r="A200" t="str">
            <v>BL27</v>
          </cell>
          <cell r="B200">
            <v>180</v>
          </cell>
          <cell r="C200" t="str">
            <v>Plin Taraso 10 x 30</v>
          </cell>
          <cell r="D200" t="str">
            <v>bh</v>
          </cell>
          <cell r="E200">
            <v>5300</v>
          </cell>
        </row>
        <row r="201">
          <cell r="A201" t="str">
            <v>BL28</v>
          </cell>
          <cell r="B201">
            <v>181</v>
          </cell>
          <cell r="C201" t="str">
            <v xml:space="preserve">Granit Alam LN Ukuran Besar </v>
          </cell>
          <cell r="D201" t="str">
            <v>m²</v>
          </cell>
          <cell r="E201">
            <v>1496000</v>
          </cell>
        </row>
        <row r="202">
          <cell r="A202" t="str">
            <v>BL29</v>
          </cell>
          <cell r="B202">
            <v>182</v>
          </cell>
          <cell r="C202" t="str">
            <v xml:space="preserve">Granit Alam LN Ukuran Kecil </v>
          </cell>
          <cell r="D202" t="str">
            <v>m²</v>
          </cell>
          <cell r="E202">
            <v>1265000</v>
          </cell>
        </row>
        <row r="203">
          <cell r="A203" t="str">
            <v>BL30</v>
          </cell>
          <cell r="B203">
            <v>183</v>
          </cell>
          <cell r="C203" t="str">
            <v xml:space="preserve">Granit Alam DN Ukuran Besar </v>
          </cell>
          <cell r="D203" t="str">
            <v>m²</v>
          </cell>
          <cell r="E203">
            <v>1100000</v>
          </cell>
        </row>
        <row r="204">
          <cell r="A204" t="str">
            <v>BL31</v>
          </cell>
          <cell r="B204">
            <v>184</v>
          </cell>
          <cell r="C204" t="str">
            <v>Granit Alam DN Ukuran Kecil</v>
          </cell>
          <cell r="D204" t="str">
            <v>m²</v>
          </cell>
          <cell r="E204">
            <v>1023000</v>
          </cell>
        </row>
        <row r="205">
          <cell r="A205" t="str">
            <v>BL32</v>
          </cell>
          <cell r="B205">
            <v>185</v>
          </cell>
          <cell r="C205" t="str">
            <v>Granito Tile Essenza Ukuran 40 x 40 Polis</v>
          </cell>
          <cell r="D205" t="str">
            <v>m²</v>
          </cell>
          <cell r="E205">
            <v>203500</v>
          </cell>
        </row>
        <row r="206">
          <cell r="A206" t="str">
            <v>BL33</v>
          </cell>
          <cell r="B206">
            <v>186</v>
          </cell>
          <cell r="C206" t="str">
            <v>Granito Tile Essenza Ukuran 40 x 40 Unpolis</v>
          </cell>
          <cell r="D206" t="str">
            <v>m²</v>
          </cell>
          <cell r="E206">
            <v>116600</v>
          </cell>
        </row>
        <row r="207">
          <cell r="A207" t="str">
            <v>BL34</v>
          </cell>
          <cell r="B207">
            <v>187</v>
          </cell>
          <cell r="C207" t="str">
            <v xml:space="preserve">Marmer Alam  Lampung Ukuran Besar </v>
          </cell>
          <cell r="D207" t="str">
            <v>m²</v>
          </cell>
          <cell r="E207">
            <v>396000</v>
          </cell>
        </row>
        <row r="208">
          <cell r="A208" t="str">
            <v>BL35</v>
          </cell>
          <cell r="B208">
            <v>188</v>
          </cell>
          <cell r="C208" t="str">
            <v>Marmer Alam  Lampung Ukuran Kecil</v>
          </cell>
          <cell r="D208" t="str">
            <v>m²</v>
          </cell>
          <cell r="E208">
            <v>266200</v>
          </cell>
        </row>
        <row r="209">
          <cell r="A209" t="str">
            <v>BL36</v>
          </cell>
          <cell r="B209">
            <v>189</v>
          </cell>
          <cell r="C209" t="str">
            <v xml:space="preserve">Marmer Alam Citatah Ukuran Besar </v>
          </cell>
          <cell r="D209" t="str">
            <v>m²</v>
          </cell>
          <cell r="E209">
            <v>231000</v>
          </cell>
        </row>
        <row r="210">
          <cell r="A210" t="str">
            <v>BL37</v>
          </cell>
          <cell r="B210">
            <v>190</v>
          </cell>
          <cell r="C210" t="str">
            <v>Marmer Alam Citatah Ukuran Kecil</v>
          </cell>
          <cell r="D210" t="str">
            <v>m²</v>
          </cell>
          <cell r="E210">
            <v>154000</v>
          </cell>
        </row>
        <row r="211">
          <cell r="A211" t="str">
            <v>BL38</v>
          </cell>
          <cell r="B211">
            <v>191</v>
          </cell>
          <cell r="C211" t="str">
            <v>Marmer Sintetis</v>
          </cell>
          <cell r="D211" t="str">
            <v>m²</v>
          </cell>
          <cell r="E211">
            <v>102300</v>
          </cell>
        </row>
        <row r="212">
          <cell r="A212" t="str">
            <v>BL39</v>
          </cell>
          <cell r="B212">
            <v>192</v>
          </cell>
          <cell r="C212" t="str">
            <v>Granito Tile Essenza 60 x 60  Polis</v>
          </cell>
          <cell r="D212" t="str">
            <v>m²</v>
          </cell>
          <cell r="E212">
            <v>250300</v>
          </cell>
        </row>
        <row r="213">
          <cell r="A213" t="str">
            <v>BL40</v>
          </cell>
          <cell r="B213">
            <v>193</v>
          </cell>
          <cell r="C213" t="str">
            <v>Granito Tile Essenza 60 x 60  Unpolis</v>
          </cell>
          <cell r="D213" t="str">
            <v>m²</v>
          </cell>
          <cell r="E213">
            <v>170500</v>
          </cell>
        </row>
        <row r="214">
          <cell r="A214" t="str">
            <v>BL41</v>
          </cell>
          <cell r="B214">
            <v>194</v>
          </cell>
          <cell r="C214" t="str">
            <v xml:space="preserve">Bata Karawang </v>
          </cell>
          <cell r="D214" t="str">
            <v>bh</v>
          </cell>
          <cell r="E214">
            <v>2800</v>
          </cell>
        </row>
        <row r="215">
          <cell r="A215" t="str">
            <v>BL42</v>
          </cell>
          <cell r="B215">
            <v>195</v>
          </cell>
          <cell r="C215" t="str">
            <v>Campuran untuk Kedap Air (AM)</v>
          </cell>
          <cell r="D215" t="str">
            <v>ltr</v>
          </cell>
          <cell r="E215">
            <v>26000</v>
          </cell>
        </row>
        <row r="217">
          <cell r="C217" t="str">
            <v>G. BAHAN SALURAN AIR KOTOR / BERSIH</v>
          </cell>
        </row>
        <row r="218">
          <cell r="A218" t="str">
            <v>BN01</v>
          </cell>
          <cell r="B218">
            <v>196</v>
          </cell>
          <cell r="C218" t="str">
            <v>Grafel U 20 cm'</v>
          </cell>
          <cell r="D218" t="str">
            <v>m1</v>
          </cell>
          <cell r="E218">
            <v>30300</v>
          </cell>
        </row>
        <row r="219">
          <cell r="A219" t="str">
            <v>BN02</v>
          </cell>
          <cell r="B219">
            <v>197</v>
          </cell>
          <cell r="C219" t="str">
            <v>Grafel U 30 cm'</v>
          </cell>
          <cell r="D219" t="str">
            <v>m1</v>
          </cell>
          <cell r="E219">
            <v>38500</v>
          </cell>
        </row>
        <row r="220">
          <cell r="A220" t="str">
            <v>BN03</v>
          </cell>
          <cell r="B220">
            <v>198</v>
          </cell>
          <cell r="C220" t="str">
            <v>Grafel U 40 cm'</v>
          </cell>
          <cell r="D220" t="str">
            <v>m1</v>
          </cell>
          <cell r="E220">
            <v>49500</v>
          </cell>
        </row>
        <row r="221">
          <cell r="A221" t="str">
            <v>BN04</v>
          </cell>
          <cell r="B221">
            <v>199</v>
          </cell>
          <cell r="C221" t="str">
            <v>Buis Beton Ø 20 cm ( 1 m' )</v>
          </cell>
          <cell r="D221" t="str">
            <v>m1</v>
          </cell>
          <cell r="E221">
            <v>38500</v>
          </cell>
        </row>
        <row r="222">
          <cell r="A222" t="str">
            <v>BN05</v>
          </cell>
          <cell r="B222">
            <v>200</v>
          </cell>
          <cell r="C222" t="str">
            <v>Buis Beton Ø 30 cm ( 1 m' )</v>
          </cell>
          <cell r="D222" t="str">
            <v>m1</v>
          </cell>
          <cell r="E222">
            <v>49500</v>
          </cell>
        </row>
        <row r="223">
          <cell r="A223" t="str">
            <v>BN06</v>
          </cell>
          <cell r="B223">
            <v>201</v>
          </cell>
          <cell r="C223" t="str">
            <v>Buis Beton Ø 40 cm ( 1 m' )</v>
          </cell>
          <cell r="D223" t="str">
            <v>m1</v>
          </cell>
          <cell r="E223">
            <v>60500</v>
          </cell>
        </row>
        <row r="224">
          <cell r="A224" t="str">
            <v>BN07</v>
          </cell>
          <cell r="B224">
            <v>202</v>
          </cell>
          <cell r="C224" t="str">
            <v>Buis Beton Ø 50 cm ( 1 m' )</v>
          </cell>
          <cell r="D224" t="str">
            <v>stk</v>
          </cell>
          <cell r="E224">
            <v>71500</v>
          </cell>
        </row>
        <row r="225">
          <cell r="A225" t="str">
            <v>BN08</v>
          </cell>
          <cell r="B225">
            <v>203</v>
          </cell>
          <cell r="C225" t="str">
            <v>Buis Beton Ø 60 cm ( 1 m' )</v>
          </cell>
          <cell r="D225" t="str">
            <v>stk</v>
          </cell>
          <cell r="E225">
            <v>104500</v>
          </cell>
        </row>
        <row r="226">
          <cell r="A226" t="str">
            <v>BN09</v>
          </cell>
          <cell r="B226">
            <v>204</v>
          </cell>
          <cell r="C226" t="str">
            <v>Buis Beton Ø 100 cm ( 0.50 m )</v>
          </cell>
          <cell r="D226" t="str">
            <v>stk</v>
          </cell>
          <cell r="E226">
            <v>244200</v>
          </cell>
        </row>
        <row r="227">
          <cell r="A227" t="str">
            <v>BN10</v>
          </cell>
          <cell r="B227">
            <v>205</v>
          </cell>
          <cell r="C227" t="str">
            <v>Buis Beton Ø 80 cm ( 0.50 m )</v>
          </cell>
          <cell r="D227" t="str">
            <v>stk</v>
          </cell>
          <cell r="E227">
            <v>159500</v>
          </cell>
        </row>
        <row r="228">
          <cell r="A228" t="str">
            <v>BN11</v>
          </cell>
          <cell r="B228">
            <v>206</v>
          </cell>
          <cell r="C228" t="str">
            <v>Buis Tanah Ø 10 cm ( 0.50 m )</v>
          </cell>
          <cell r="D228" t="str">
            <v>stk</v>
          </cell>
          <cell r="E228">
            <v>5500</v>
          </cell>
        </row>
        <row r="229">
          <cell r="A229" t="str">
            <v>BN12</v>
          </cell>
          <cell r="B229">
            <v>207</v>
          </cell>
          <cell r="C229" t="str">
            <v>Buis Tanah Ø 15 cm ( 0.50 m )</v>
          </cell>
          <cell r="D229" t="str">
            <v>stk</v>
          </cell>
          <cell r="E229">
            <v>8600</v>
          </cell>
        </row>
        <row r="230">
          <cell r="A230" t="str">
            <v>BN13</v>
          </cell>
          <cell r="B230">
            <v>208</v>
          </cell>
          <cell r="C230" t="str">
            <v>Buis Tanah Ø 20 cm ( 0.50 m )</v>
          </cell>
          <cell r="D230" t="str">
            <v>stk</v>
          </cell>
          <cell r="E230">
            <v>10200</v>
          </cell>
        </row>
        <row r="231">
          <cell r="A231" t="str">
            <v>BN14</v>
          </cell>
          <cell r="B231">
            <v>209</v>
          </cell>
          <cell r="C231" t="str">
            <v>Buis Tanah Ø 25 cm ( 0.50 m )</v>
          </cell>
          <cell r="D231" t="str">
            <v>stk</v>
          </cell>
          <cell r="E231">
            <v>14000</v>
          </cell>
        </row>
        <row r="232">
          <cell r="A232" t="str">
            <v>BN15</v>
          </cell>
          <cell r="B232">
            <v>210</v>
          </cell>
          <cell r="C232" t="str">
            <v>Injuk</v>
          </cell>
          <cell r="D232" t="str">
            <v>kg</v>
          </cell>
          <cell r="E232">
            <v>8300</v>
          </cell>
        </row>
        <row r="234">
          <cell r="C234" t="str">
            <v>H. BAHAN LOGAM DAN BAHAN JADINYA</v>
          </cell>
        </row>
        <row r="235">
          <cell r="A235" t="str">
            <v>BP01</v>
          </cell>
          <cell r="B235">
            <v>211</v>
          </cell>
          <cell r="C235" t="str">
            <v>Besi Beton U-24 Rata - Rata</v>
          </cell>
          <cell r="D235" t="str">
            <v>kg</v>
          </cell>
          <cell r="E235">
            <v>7700</v>
          </cell>
        </row>
        <row r="236">
          <cell r="A236" t="str">
            <v>BP02</v>
          </cell>
          <cell r="B236">
            <v>212</v>
          </cell>
          <cell r="C236" t="str">
            <v>Besi Beton U-39 / U-32 Rata - Rata</v>
          </cell>
          <cell r="D236" t="str">
            <v>kg</v>
          </cell>
          <cell r="E236">
            <v>7700</v>
          </cell>
        </row>
        <row r="237">
          <cell r="A237" t="str">
            <v>BP03</v>
          </cell>
          <cell r="B237">
            <v>213</v>
          </cell>
          <cell r="C237" t="str">
            <v>Pagar BRC Lengkap Tiang ( Tanpa Pondasi )</v>
          </cell>
          <cell r="D237" t="str">
            <v>m²</v>
          </cell>
          <cell r="E237">
            <v>99000</v>
          </cell>
        </row>
        <row r="238">
          <cell r="A238" t="str">
            <v>BP04</v>
          </cell>
          <cell r="B238">
            <v>214</v>
          </cell>
          <cell r="C238" t="str">
            <v>Bondek</v>
          </cell>
          <cell r="D238" t="str">
            <v>m²</v>
          </cell>
          <cell r="E238">
            <v>110000</v>
          </cell>
        </row>
        <row r="239">
          <cell r="A239" t="str">
            <v>BP05</v>
          </cell>
          <cell r="B239">
            <v>215</v>
          </cell>
          <cell r="C239" t="str">
            <v>IWF Ex DN SII</v>
          </cell>
          <cell r="D239" t="str">
            <v>kg</v>
          </cell>
          <cell r="E239">
            <v>7700</v>
          </cell>
        </row>
        <row r="240">
          <cell r="A240" t="str">
            <v>BP06</v>
          </cell>
          <cell r="B240">
            <v>216</v>
          </cell>
          <cell r="C240" t="str">
            <v>IWF Ex Jepang</v>
          </cell>
          <cell r="D240" t="str">
            <v>kg</v>
          </cell>
          <cell r="E240">
            <v>8300</v>
          </cell>
        </row>
        <row r="241">
          <cell r="A241" t="str">
            <v>BP07</v>
          </cell>
          <cell r="B241">
            <v>217</v>
          </cell>
          <cell r="C241" t="str">
            <v>Besi Profil DN SII</v>
          </cell>
          <cell r="D241" t="str">
            <v>kg</v>
          </cell>
          <cell r="E241">
            <v>6600</v>
          </cell>
        </row>
        <row r="242">
          <cell r="A242" t="str">
            <v>BP08</v>
          </cell>
          <cell r="B242">
            <v>218</v>
          </cell>
          <cell r="C242" t="str">
            <v>Besi Profil Ex LN</v>
          </cell>
          <cell r="D242" t="str">
            <v>kg</v>
          </cell>
          <cell r="E242">
            <v>7200</v>
          </cell>
        </row>
        <row r="243">
          <cell r="A243" t="str">
            <v>BP09</v>
          </cell>
          <cell r="B243">
            <v>219</v>
          </cell>
          <cell r="C243" t="str">
            <v>Besi C Lip Chanel</v>
          </cell>
          <cell r="D243" t="str">
            <v>kg</v>
          </cell>
          <cell r="E243">
            <v>6600</v>
          </cell>
        </row>
        <row r="244">
          <cell r="A244" t="str">
            <v>BP10</v>
          </cell>
          <cell r="B244">
            <v>220</v>
          </cell>
          <cell r="C244" t="str">
            <v>Ongkos Galfanis Besi</v>
          </cell>
          <cell r="D244" t="str">
            <v>kg</v>
          </cell>
          <cell r="E244">
            <v>4100</v>
          </cell>
        </row>
        <row r="245">
          <cell r="A245" t="str">
            <v>BP11</v>
          </cell>
          <cell r="B245">
            <v>221</v>
          </cell>
          <cell r="C245" t="str">
            <v>Kawat Beton</v>
          </cell>
          <cell r="D245" t="str">
            <v>kg</v>
          </cell>
          <cell r="E245">
            <v>8800</v>
          </cell>
        </row>
        <row r="246">
          <cell r="A246" t="str">
            <v>BP12</v>
          </cell>
          <cell r="B246">
            <v>222</v>
          </cell>
          <cell r="C246" t="str">
            <v>Kawat Duri</v>
          </cell>
          <cell r="D246" t="str">
            <v>m1</v>
          </cell>
          <cell r="E246">
            <v>2200</v>
          </cell>
        </row>
        <row r="247">
          <cell r="A247" t="str">
            <v>BP13</v>
          </cell>
          <cell r="B247">
            <v>223</v>
          </cell>
          <cell r="C247" t="str">
            <v xml:space="preserve">Kawat Pengikat </v>
          </cell>
          <cell r="D247" t="str">
            <v>m1</v>
          </cell>
          <cell r="E247">
            <v>700</v>
          </cell>
        </row>
        <row r="248">
          <cell r="A248" t="str">
            <v>BP14</v>
          </cell>
          <cell r="B248">
            <v>224</v>
          </cell>
          <cell r="C248" t="str">
            <v>Kawat Bronjong 4 mm</v>
          </cell>
          <cell r="D248" t="str">
            <v>kg</v>
          </cell>
          <cell r="E248">
            <v>12700</v>
          </cell>
        </row>
        <row r="249">
          <cell r="A249" t="str">
            <v>BP15</v>
          </cell>
          <cell r="B249">
            <v>225</v>
          </cell>
          <cell r="C249" t="str">
            <v>Kawat Tembaga</v>
          </cell>
          <cell r="D249" t="str">
            <v>kg</v>
          </cell>
          <cell r="E249">
            <v>23100</v>
          </cell>
        </row>
        <row r="250">
          <cell r="A250" t="str">
            <v>BP16</v>
          </cell>
          <cell r="B250">
            <v>226</v>
          </cell>
          <cell r="C250" t="str">
            <v>Ram Nyamuk Hijau</v>
          </cell>
          <cell r="D250" t="str">
            <v>m²</v>
          </cell>
          <cell r="E250">
            <v>9900</v>
          </cell>
        </row>
        <row r="251">
          <cell r="A251" t="str">
            <v>BP17</v>
          </cell>
          <cell r="B251">
            <v>227</v>
          </cell>
          <cell r="C251" t="str">
            <v>Ram Kawat 1 x 1 cm</v>
          </cell>
          <cell r="D251" t="str">
            <v>m²</v>
          </cell>
          <cell r="E251">
            <v>8600</v>
          </cell>
        </row>
        <row r="252">
          <cell r="A252" t="str">
            <v>BP18</v>
          </cell>
          <cell r="B252">
            <v>228</v>
          </cell>
          <cell r="C252" t="str">
            <v>Ram Ayam</v>
          </cell>
          <cell r="D252" t="str">
            <v>m²</v>
          </cell>
          <cell r="E252">
            <v>7400</v>
          </cell>
        </row>
        <row r="253">
          <cell r="A253" t="str">
            <v>BP19</v>
          </cell>
          <cell r="B253">
            <v>229</v>
          </cell>
          <cell r="C253" t="str">
            <v xml:space="preserve">Kawat Kasa 1 x 1 cm ( Putih ) </v>
          </cell>
          <cell r="D253" t="str">
            <v>m²</v>
          </cell>
          <cell r="E253">
            <v>22000</v>
          </cell>
        </row>
        <row r="254">
          <cell r="A254" t="str">
            <v>BP20</v>
          </cell>
          <cell r="B254">
            <v>230</v>
          </cell>
          <cell r="C254" t="str">
            <v>Kawat Harmonika 4 cm</v>
          </cell>
          <cell r="D254" t="str">
            <v>m²</v>
          </cell>
          <cell r="E254">
            <v>26400</v>
          </cell>
        </row>
        <row r="255">
          <cell r="A255" t="str">
            <v>BP21</v>
          </cell>
          <cell r="B255">
            <v>231</v>
          </cell>
          <cell r="C255" t="str">
            <v>Kawat Harmonika 2 cm</v>
          </cell>
          <cell r="D255" t="str">
            <v>m²</v>
          </cell>
          <cell r="E255">
            <v>17600</v>
          </cell>
        </row>
        <row r="256">
          <cell r="A256" t="str">
            <v>BP22</v>
          </cell>
          <cell r="B256">
            <v>232</v>
          </cell>
          <cell r="C256" t="str">
            <v>Kawat Las Listrik</v>
          </cell>
          <cell r="D256" t="str">
            <v>kg</v>
          </cell>
          <cell r="E256">
            <v>15400</v>
          </cell>
        </row>
        <row r="257">
          <cell r="A257" t="str">
            <v>BP23</v>
          </cell>
          <cell r="B257">
            <v>233</v>
          </cell>
          <cell r="C257" t="str">
            <v>Wiremesh M8</v>
          </cell>
          <cell r="D257" t="str">
            <v>m²</v>
          </cell>
          <cell r="E257">
            <v>32900</v>
          </cell>
        </row>
        <row r="258">
          <cell r="A258" t="str">
            <v>BP24</v>
          </cell>
          <cell r="B258">
            <v>234</v>
          </cell>
          <cell r="C258" t="str">
            <v>Wiremesh M6</v>
          </cell>
          <cell r="D258" t="str">
            <v>m²</v>
          </cell>
          <cell r="E258">
            <v>26700</v>
          </cell>
        </row>
        <row r="259">
          <cell r="A259" t="str">
            <v>BP25</v>
          </cell>
          <cell r="B259">
            <v>235</v>
          </cell>
          <cell r="C259" t="str">
            <v>Timah</v>
          </cell>
          <cell r="D259" t="str">
            <v>kg</v>
          </cell>
          <cell r="E259">
            <v>30800</v>
          </cell>
        </row>
        <row r="260">
          <cell r="A260" t="str">
            <v>BP26</v>
          </cell>
          <cell r="B260">
            <v>236</v>
          </cell>
          <cell r="C260" t="str">
            <v>Timah Hitam</v>
          </cell>
          <cell r="D260" t="str">
            <v>kg</v>
          </cell>
          <cell r="E260">
            <v>27000</v>
          </cell>
        </row>
        <row r="261">
          <cell r="A261" t="str">
            <v>BP27</v>
          </cell>
          <cell r="B261">
            <v>237</v>
          </cell>
          <cell r="C261" t="str">
            <v>Ram Nyamuk Aluminium</v>
          </cell>
          <cell r="D261" t="str">
            <v>m²</v>
          </cell>
          <cell r="E261">
            <v>15200</v>
          </cell>
        </row>
        <row r="262">
          <cell r="A262" t="str">
            <v>BP28</v>
          </cell>
          <cell r="B262">
            <v>238</v>
          </cell>
          <cell r="C262" t="str">
            <v xml:space="preserve">Plat Srip Ø 2 x 30 mm ( 6 m1) </v>
          </cell>
          <cell r="D262" t="str">
            <v>bt</v>
          </cell>
          <cell r="E262">
            <v>21500</v>
          </cell>
        </row>
        <row r="263">
          <cell r="A263" t="str">
            <v>BP29</v>
          </cell>
          <cell r="B263">
            <v>239</v>
          </cell>
          <cell r="C263" t="str">
            <v xml:space="preserve">Plat Srip Ø 3 x 30 mm ( 6 m1) </v>
          </cell>
          <cell r="D263" t="str">
            <v>bt</v>
          </cell>
          <cell r="E263">
            <v>27500</v>
          </cell>
        </row>
        <row r="264">
          <cell r="A264" t="str">
            <v>BP30</v>
          </cell>
          <cell r="B264">
            <v>240</v>
          </cell>
          <cell r="C264" t="str">
            <v>Plat Alumunium 0.2 mm</v>
          </cell>
          <cell r="D264" t="str">
            <v>m²</v>
          </cell>
          <cell r="E264">
            <v>62200</v>
          </cell>
        </row>
        <row r="265">
          <cell r="A265" t="str">
            <v>BP31</v>
          </cell>
          <cell r="B265">
            <v>241</v>
          </cell>
          <cell r="C265" t="str">
            <v>Plat Alumunium 0.3 mm</v>
          </cell>
          <cell r="D265" t="str">
            <v>m²</v>
          </cell>
          <cell r="E265">
            <v>79600</v>
          </cell>
        </row>
        <row r="266">
          <cell r="A266" t="str">
            <v>BP32</v>
          </cell>
          <cell r="B266">
            <v>242</v>
          </cell>
          <cell r="C266" t="str">
            <v>Plat Alumunium 0.4 mm</v>
          </cell>
          <cell r="D266" t="str">
            <v>m²</v>
          </cell>
          <cell r="E266">
            <v>97400</v>
          </cell>
        </row>
        <row r="267">
          <cell r="A267" t="str">
            <v>BP33</v>
          </cell>
          <cell r="B267">
            <v>243</v>
          </cell>
          <cell r="C267" t="str">
            <v>Plat Alumunium 0.5 mm</v>
          </cell>
          <cell r="D267" t="str">
            <v>m²</v>
          </cell>
          <cell r="E267">
            <v>114600</v>
          </cell>
        </row>
        <row r="268">
          <cell r="A268" t="str">
            <v>BP34</v>
          </cell>
          <cell r="B268">
            <v>244</v>
          </cell>
          <cell r="C268" t="str">
            <v>Plat Alumunium 0.6 mm</v>
          </cell>
          <cell r="D268" t="str">
            <v>m²</v>
          </cell>
          <cell r="E268">
            <v>132800</v>
          </cell>
        </row>
        <row r="269">
          <cell r="A269" t="str">
            <v>BP35</v>
          </cell>
          <cell r="B269">
            <v>245</v>
          </cell>
          <cell r="C269" t="str">
            <v>Plat Alumunium 0.1 mm</v>
          </cell>
          <cell r="D269" t="str">
            <v>m²</v>
          </cell>
          <cell r="E269">
            <v>38000</v>
          </cell>
        </row>
        <row r="270">
          <cell r="A270" t="str">
            <v>BP36</v>
          </cell>
          <cell r="B270">
            <v>246</v>
          </cell>
          <cell r="C270" t="str">
            <v>Kusen Alumunium Natural 1.3 mm  t=1,3 mm ( 4 " )</v>
          </cell>
          <cell r="D270" t="str">
            <v>m1</v>
          </cell>
          <cell r="E270">
            <v>82000</v>
          </cell>
        </row>
        <row r="271">
          <cell r="A271" t="str">
            <v>BP37</v>
          </cell>
          <cell r="B271">
            <v>247</v>
          </cell>
          <cell r="C271" t="str">
            <v>Kusen Alumunium Warna 1.3 mm t=1,3 mm ( 4 " )</v>
          </cell>
          <cell r="D271" t="str">
            <v>m1</v>
          </cell>
          <cell r="E271">
            <v>116600</v>
          </cell>
        </row>
        <row r="272">
          <cell r="A272" t="str">
            <v>BP38</v>
          </cell>
          <cell r="B272">
            <v>248</v>
          </cell>
          <cell r="C272" t="str">
            <v xml:space="preserve">Daun Jendela Alumunium Natural ( Tanpa Kaca dan accessories ) </v>
          </cell>
          <cell r="D272" t="str">
            <v>m²</v>
          </cell>
          <cell r="E272">
            <v>72600</v>
          </cell>
        </row>
        <row r="273">
          <cell r="A273" t="str">
            <v>BP39</v>
          </cell>
          <cell r="B273">
            <v>249</v>
          </cell>
          <cell r="C273" t="str">
            <v>Daun Jendela Alumunium Warna ( Tanpa Kaca dan accessories )</v>
          </cell>
          <cell r="D273" t="str">
            <v>m²</v>
          </cell>
          <cell r="E273">
            <v>107800</v>
          </cell>
        </row>
        <row r="274">
          <cell r="A274" t="str">
            <v>BP40</v>
          </cell>
          <cell r="B274">
            <v>250</v>
          </cell>
          <cell r="C274" t="str">
            <v>Daun Pintu Alumunium Natural ( tanpa kaca dan accessories )</v>
          </cell>
          <cell r="D274" t="str">
            <v>m²</v>
          </cell>
          <cell r="E274">
            <v>143000</v>
          </cell>
        </row>
        <row r="275">
          <cell r="A275" t="str">
            <v>BP41</v>
          </cell>
          <cell r="B275">
            <v>251</v>
          </cell>
          <cell r="C275" t="str">
            <v>Daun Pintu Alumunium Warna ( tanpa kaca dan accessories )</v>
          </cell>
          <cell r="D275" t="str">
            <v>m²</v>
          </cell>
          <cell r="E275">
            <v>156200</v>
          </cell>
        </row>
        <row r="276">
          <cell r="A276" t="str">
            <v>BP42</v>
          </cell>
          <cell r="B276">
            <v>252</v>
          </cell>
          <cell r="C276" t="str">
            <v xml:space="preserve">Handle Alumunium ( Tarikan Pintu Alumunium ) </v>
          </cell>
          <cell r="D276" t="str">
            <v>bh</v>
          </cell>
          <cell r="E276">
            <v>305800</v>
          </cell>
        </row>
        <row r="277">
          <cell r="A277" t="str">
            <v>BP43</v>
          </cell>
          <cell r="B277">
            <v>253</v>
          </cell>
          <cell r="C277" t="str">
            <v xml:space="preserve">Kait Angin alumunium </v>
          </cell>
          <cell r="D277" t="str">
            <v>ps</v>
          </cell>
          <cell r="E277">
            <v>84700</v>
          </cell>
        </row>
        <row r="278">
          <cell r="A278" t="str">
            <v>BP44</v>
          </cell>
          <cell r="B278">
            <v>254</v>
          </cell>
          <cell r="C278" t="str">
            <v xml:space="preserve">Karet Asisoris Kusen / Pintu Alumunium </v>
          </cell>
          <cell r="D278" t="str">
            <v>m1</v>
          </cell>
          <cell r="E278">
            <v>4700</v>
          </cell>
        </row>
        <row r="279">
          <cell r="A279" t="str">
            <v>BP45</v>
          </cell>
          <cell r="B279">
            <v>255</v>
          </cell>
          <cell r="C279" t="str">
            <v>Seng Plat BJLS 30 dia. 60 cm  ( 100 m1 )</v>
          </cell>
          <cell r="D279" t="str">
            <v>rool</v>
          </cell>
          <cell r="E279">
            <v>1199000</v>
          </cell>
        </row>
        <row r="280">
          <cell r="A280" t="str">
            <v>BP46</v>
          </cell>
          <cell r="B280">
            <v>256</v>
          </cell>
          <cell r="C280" t="str">
            <v>Seng Plat BJLS 30 dia. 90 cm ( 100 m1 )</v>
          </cell>
          <cell r="D280" t="str">
            <v>rool</v>
          </cell>
          <cell r="E280">
            <v>1727000</v>
          </cell>
        </row>
        <row r="281">
          <cell r="A281" t="str">
            <v>BP47</v>
          </cell>
          <cell r="B281">
            <v>257</v>
          </cell>
          <cell r="C281" t="str">
            <v>Plat Besi Tipis 1 mm</v>
          </cell>
          <cell r="D281" t="str">
            <v>kg</v>
          </cell>
          <cell r="E281">
            <v>10100</v>
          </cell>
        </row>
        <row r="282">
          <cell r="A282" t="str">
            <v>BP48</v>
          </cell>
          <cell r="B282">
            <v>258</v>
          </cell>
          <cell r="C282" t="str">
            <v>Plat Besi Tipis 0.5 mm</v>
          </cell>
          <cell r="D282" t="str">
            <v>kg</v>
          </cell>
          <cell r="E282">
            <v>10900</v>
          </cell>
        </row>
        <row r="283">
          <cell r="A283" t="str">
            <v>BP49</v>
          </cell>
          <cell r="B283">
            <v>259</v>
          </cell>
          <cell r="C283" t="str">
            <v xml:space="preserve">Plat Besi 2 mm s/d 5 mm </v>
          </cell>
          <cell r="D283" t="str">
            <v>kg</v>
          </cell>
          <cell r="E283">
            <v>8400</v>
          </cell>
        </row>
        <row r="284">
          <cell r="A284" t="str">
            <v>BP50</v>
          </cell>
          <cell r="B284">
            <v>260</v>
          </cell>
          <cell r="C284" t="str">
            <v xml:space="preserve">Plat Besi 6 mm s/d 10 mm </v>
          </cell>
          <cell r="D284" t="str">
            <v>kg</v>
          </cell>
          <cell r="E284">
            <v>8400</v>
          </cell>
        </row>
        <row r="285">
          <cell r="A285" t="str">
            <v>BP51</v>
          </cell>
          <cell r="B285">
            <v>261</v>
          </cell>
          <cell r="C285" t="str">
            <v>Plat Besi 10 mm Ke atas</v>
          </cell>
          <cell r="D285" t="str">
            <v>kg</v>
          </cell>
          <cell r="E285">
            <v>8400</v>
          </cell>
        </row>
        <row r="286">
          <cell r="A286" t="str">
            <v>BP52</v>
          </cell>
          <cell r="B286">
            <v>262</v>
          </cell>
          <cell r="C286" t="str">
            <v>Lem Kuning (aibond)</v>
          </cell>
          <cell r="D286" t="str">
            <v>kg</v>
          </cell>
          <cell r="E286">
            <v>22000</v>
          </cell>
        </row>
        <row r="287">
          <cell r="A287" t="str">
            <v>BP53</v>
          </cell>
          <cell r="B287">
            <v>263</v>
          </cell>
          <cell r="C287" t="str">
            <v>Lem Fox</v>
          </cell>
          <cell r="D287" t="str">
            <v>kg</v>
          </cell>
          <cell r="E287">
            <v>14300</v>
          </cell>
        </row>
        <row r="288">
          <cell r="B288">
            <v>264</v>
          </cell>
          <cell r="C288" t="str">
            <v>Besi Strip kaca nako</v>
          </cell>
          <cell r="D288" t="str">
            <v>kg</v>
          </cell>
          <cell r="E288">
            <v>5400</v>
          </cell>
        </row>
        <row r="290">
          <cell r="C290" t="str">
            <v>I.  BAHAN  KACA</v>
          </cell>
        </row>
        <row r="291">
          <cell r="A291" t="str">
            <v>BR01</v>
          </cell>
          <cell r="B291">
            <v>265</v>
          </cell>
          <cell r="C291" t="str">
            <v>Kaca Polos 2 mm ( ASAHI )</v>
          </cell>
          <cell r="D291" t="str">
            <v>m²</v>
          </cell>
          <cell r="E291">
            <v>33000</v>
          </cell>
        </row>
        <row r="292">
          <cell r="A292" t="str">
            <v>BR02</v>
          </cell>
          <cell r="B292">
            <v>266</v>
          </cell>
          <cell r="C292" t="str">
            <v>Kaca Polos 3 mm ( ASAHI )</v>
          </cell>
          <cell r="D292" t="str">
            <v>m²</v>
          </cell>
          <cell r="E292">
            <v>48000</v>
          </cell>
        </row>
        <row r="293">
          <cell r="A293" t="str">
            <v>BR03</v>
          </cell>
          <cell r="B293">
            <v>267</v>
          </cell>
          <cell r="C293" t="str">
            <v>Kaca Polos 5 mm ( ASAHI )</v>
          </cell>
          <cell r="D293" t="str">
            <v>m²</v>
          </cell>
          <cell r="E293">
            <v>70800</v>
          </cell>
        </row>
        <row r="294">
          <cell r="A294" t="str">
            <v>BR04</v>
          </cell>
          <cell r="B294">
            <v>268</v>
          </cell>
          <cell r="C294" t="str">
            <v>Kaca Rayband 5 mm ( ASAHI )</v>
          </cell>
          <cell r="D294" t="str">
            <v>m²</v>
          </cell>
          <cell r="E294">
            <v>85800</v>
          </cell>
        </row>
        <row r="295">
          <cell r="A295" t="str">
            <v>BR05</v>
          </cell>
          <cell r="B295">
            <v>269</v>
          </cell>
          <cell r="C295" t="str">
            <v>Kaca Rayband 8 mm ( ASAHI )</v>
          </cell>
          <cell r="D295" t="str">
            <v>m²</v>
          </cell>
          <cell r="E295">
            <v>266200</v>
          </cell>
        </row>
        <row r="296">
          <cell r="A296" t="str">
            <v>BR06</v>
          </cell>
          <cell r="B296">
            <v>270</v>
          </cell>
          <cell r="C296" t="str">
            <v>Kaca Rayband 12 mm ( ASAHI )</v>
          </cell>
          <cell r="D296" t="str">
            <v>m²</v>
          </cell>
          <cell r="E296">
            <v>437300</v>
          </cell>
        </row>
        <row r="297">
          <cell r="A297" t="str">
            <v>BR07</v>
          </cell>
          <cell r="B297">
            <v>271</v>
          </cell>
          <cell r="C297" t="str">
            <v>Kaca Patri Lokal Terpasang ( ASAHI )</v>
          </cell>
          <cell r="D297" t="str">
            <v>m²</v>
          </cell>
          <cell r="E297">
            <v>1045000</v>
          </cell>
        </row>
        <row r="298">
          <cell r="A298" t="str">
            <v>BR08</v>
          </cell>
          <cell r="B298">
            <v>272</v>
          </cell>
          <cell r="C298" t="str">
            <v xml:space="preserve">Kaca Patri EX Luar negeri  terpasang </v>
          </cell>
          <cell r="D298" t="str">
            <v>m²</v>
          </cell>
          <cell r="E298">
            <v>2838000</v>
          </cell>
        </row>
        <row r="299">
          <cell r="A299" t="str">
            <v>BR09</v>
          </cell>
          <cell r="B299">
            <v>273</v>
          </cell>
          <cell r="C299" t="str">
            <v xml:space="preserve">Kaca 6 mm Gravver </v>
          </cell>
          <cell r="D299" t="str">
            <v>m²</v>
          </cell>
          <cell r="E299">
            <v>990000</v>
          </cell>
        </row>
        <row r="300">
          <cell r="A300" t="str">
            <v>BR10</v>
          </cell>
          <cell r="B300">
            <v>274</v>
          </cell>
          <cell r="C300" t="str">
            <v>Glass Block  DN  20 x 20 ( Kedawung )</v>
          </cell>
          <cell r="D300" t="str">
            <v>bh</v>
          </cell>
          <cell r="E300">
            <v>17400</v>
          </cell>
        </row>
        <row r="301">
          <cell r="A301" t="str">
            <v>BR11</v>
          </cell>
          <cell r="B301">
            <v>275</v>
          </cell>
          <cell r="C301" t="str">
            <v>Glass Block  DN  20 x 20 Ex LN</v>
          </cell>
          <cell r="D301" t="str">
            <v>bh</v>
          </cell>
          <cell r="E301">
            <v>67100</v>
          </cell>
        </row>
        <row r="303">
          <cell r="C303" t="str">
            <v>J. BAHAN PAKU DAN MUR BAUT</v>
          </cell>
        </row>
        <row r="304">
          <cell r="A304" t="str">
            <v>BS01</v>
          </cell>
          <cell r="B304">
            <v>276</v>
          </cell>
          <cell r="C304" t="str">
            <v>Paku 1 cm s/d 3 cm</v>
          </cell>
          <cell r="D304" t="str">
            <v>kg</v>
          </cell>
          <cell r="E304">
            <v>9400</v>
          </cell>
        </row>
        <row r="305">
          <cell r="A305" t="str">
            <v>BS02</v>
          </cell>
          <cell r="B305">
            <v>277</v>
          </cell>
          <cell r="C305" t="str">
            <v>Paku 4 cm s/d 7 cm</v>
          </cell>
          <cell r="D305" t="str">
            <v>kg</v>
          </cell>
          <cell r="E305">
            <v>8600</v>
          </cell>
        </row>
        <row r="306">
          <cell r="A306" t="str">
            <v>BS03</v>
          </cell>
          <cell r="B306">
            <v>278</v>
          </cell>
          <cell r="C306" t="str">
            <v>Paku 8 cm s/d 12 cm</v>
          </cell>
          <cell r="D306" t="str">
            <v>kg</v>
          </cell>
          <cell r="E306">
            <v>8600</v>
          </cell>
        </row>
        <row r="307">
          <cell r="A307" t="str">
            <v>BS04</v>
          </cell>
          <cell r="B307">
            <v>279</v>
          </cell>
          <cell r="C307" t="str">
            <v>Paku Beton 2 cm s/d 5 cm</v>
          </cell>
          <cell r="D307" t="str">
            <v>bh</v>
          </cell>
          <cell r="E307">
            <v>1900</v>
          </cell>
        </row>
        <row r="308">
          <cell r="A308" t="str">
            <v>BS05</v>
          </cell>
          <cell r="B308">
            <v>280</v>
          </cell>
          <cell r="C308" t="str">
            <v>Paku Kait Lengkap</v>
          </cell>
          <cell r="D308" t="str">
            <v>bh</v>
          </cell>
          <cell r="E308">
            <v>600</v>
          </cell>
        </row>
        <row r="309">
          <cell r="A309" t="str">
            <v>BS06</v>
          </cell>
          <cell r="B309">
            <v>281</v>
          </cell>
          <cell r="C309" t="str">
            <v>Paku Cacing</v>
          </cell>
          <cell r="D309" t="str">
            <v>kg</v>
          </cell>
          <cell r="E309">
            <v>35200</v>
          </cell>
        </row>
        <row r="310">
          <cell r="A310" t="str">
            <v>BS07</v>
          </cell>
          <cell r="B310">
            <v>282</v>
          </cell>
          <cell r="C310" t="str">
            <v>Besi Beugel kuda - kuda</v>
          </cell>
          <cell r="D310" t="str">
            <v>kg</v>
          </cell>
          <cell r="E310">
            <v>9100</v>
          </cell>
        </row>
        <row r="311">
          <cell r="A311" t="str">
            <v>BS08</v>
          </cell>
          <cell r="B311">
            <v>283</v>
          </cell>
          <cell r="C311" t="str">
            <v>Duk Angker</v>
          </cell>
          <cell r="D311" t="str">
            <v>bh</v>
          </cell>
          <cell r="E311">
            <v>2800</v>
          </cell>
        </row>
        <row r="312">
          <cell r="A312" t="str">
            <v>BS09</v>
          </cell>
          <cell r="B312">
            <v>284</v>
          </cell>
          <cell r="C312" t="str">
            <v>Angker Mur Baut dia.19 / panjang 60 cm</v>
          </cell>
          <cell r="D312" t="str">
            <v>bh</v>
          </cell>
          <cell r="E312">
            <v>40800</v>
          </cell>
        </row>
        <row r="313">
          <cell r="A313" t="str">
            <v>BS10</v>
          </cell>
          <cell r="B313">
            <v>285</v>
          </cell>
          <cell r="C313" t="str">
            <v>Mur Baut HTB dia. 19 s/d 16 (5 cm)</v>
          </cell>
          <cell r="D313" t="str">
            <v>bh</v>
          </cell>
          <cell r="E313">
            <v>7500</v>
          </cell>
        </row>
        <row r="314">
          <cell r="A314" t="str">
            <v>BS11</v>
          </cell>
          <cell r="B314">
            <v>286</v>
          </cell>
          <cell r="C314" t="str">
            <v>Mur Baut Biasa dia.19 s/d 16 (5 cm)</v>
          </cell>
          <cell r="D314" t="str">
            <v>bh</v>
          </cell>
          <cell r="E314">
            <v>4400</v>
          </cell>
        </row>
        <row r="315">
          <cell r="A315" t="str">
            <v>BS12</v>
          </cell>
          <cell r="B315">
            <v>287</v>
          </cell>
          <cell r="C315" t="str">
            <v>Piser dia. 12 s/d 20 cm</v>
          </cell>
          <cell r="D315" t="str">
            <v>bh</v>
          </cell>
          <cell r="E315">
            <v>3600</v>
          </cell>
        </row>
        <row r="317">
          <cell r="C317" t="str">
            <v>K. BAHAN PERPIPAAN</v>
          </cell>
          <cell r="D317" t="str">
            <v>1.²</v>
          </cell>
        </row>
        <row r="318">
          <cell r="A318" t="str">
            <v>BT01</v>
          </cell>
          <cell r="B318">
            <v>288</v>
          </cell>
          <cell r="C318" t="str">
            <v>Besi Pipa untuk Hydrant BSP Ø  1"</v>
          </cell>
          <cell r="D318" t="str">
            <v>bt</v>
          </cell>
          <cell r="E318">
            <v>123200</v>
          </cell>
        </row>
        <row r="319">
          <cell r="A319" t="str">
            <v>BT02</v>
          </cell>
          <cell r="B319">
            <v>289</v>
          </cell>
          <cell r="C319" t="str">
            <v>Besi Pipa untuk Hydrant BSP Ø  1,25"</v>
          </cell>
          <cell r="D319" t="str">
            <v>bt</v>
          </cell>
          <cell r="E319">
            <v>169400</v>
          </cell>
        </row>
        <row r="320">
          <cell r="A320" t="str">
            <v>BT03</v>
          </cell>
          <cell r="B320">
            <v>290</v>
          </cell>
          <cell r="C320" t="str">
            <v>Besi Pipa untuk Hydrant BSP Ø  1,5"</v>
          </cell>
          <cell r="D320" t="str">
            <v>bt</v>
          </cell>
          <cell r="E320">
            <v>187000</v>
          </cell>
        </row>
        <row r="321">
          <cell r="A321" t="str">
            <v>BT04</v>
          </cell>
          <cell r="B321">
            <v>291</v>
          </cell>
          <cell r="C321" t="str">
            <v>Besi Pipa untuk Hydrant BSP Ø 2"</v>
          </cell>
          <cell r="D321" t="str">
            <v>bt</v>
          </cell>
          <cell r="E321">
            <v>262400</v>
          </cell>
        </row>
        <row r="322">
          <cell r="A322" t="str">
            <v>BT05</v>
          </cell>
          <cell r="B322">
            <v>292</v>
          </cell>
          <cell r="C322" t="str">
            <v>Besi Pipa untuk Hydrant BSP Ø 2,5"</v>
          </cell>
          <cell r="D322" t="str">
            <v>bt</v>
          </cell>
          <cell r="E322">
            <v>382600</v>
          </cell>
        </row>
        <row r="323">
          <cell r="A323" t="str">
            <v>BT06</v>
          </cell>
          <cell r="B323">
            <v>293</v>
          </cell>
          <cell r="C323" t="str">
            <v>Besi Pipa untuk Hydrant BSP Ø  3"</v>
          </cell>
          <cell r="D323" t="str">
            <v>bt</v>
          </cell>
          <cell r="E323">
            <v>497800</v>
          </cell>
        </row>
        <row r="324">
          <cell r="A324" t="str">
            <v>BT07</v>
          </cell>
          <cell r="B324">
            <v>294</v>
          </cell>
          <cell r="C324" t="str">
            <v>Besi Pipa untuk Hydrant BSP Ø  4"</v>
          </cell>
          <cell r="D324" t="str">
            <v>bt</v>
          </cell>
          <cell r="E324">
            <v>709500</v>
          </cell>
        </row>
        <row r="325">
          <cell r="A325" t="str">
            <v>BT08</v>
          </cell>
          <cell r="B325">
            <v>295</v>
          </cell>
          <cell r="C325" t="str">
            <v>Besi Pipa untuk Hydrant BSP Ø  6"</v>
          </cell>
          <cell r="D325" t="str">
            <v>bt</v>
          </cell>
          <cell r="E325">
            <v>1194600</v>
          </cell>
        </row>
        <row r="326">
          <cell r="A326" t="str">
            <v>BT09</v>
          </cell>
          <cell r="B326">
            <v>296</v>
          </cell>
          <cell r="C326" t="str">
            <v xml:space="preserve">Besi Pipa Hitam Ø 1" t=2 mm </v>
          </cell>
          <cell r="D326" t="str">
            <v>bt</v>
          </cell>
          <cell r="E326">
            <v>82000</v>
          </cell>
        </row>
        <row r="327">
          <cell r="A327" t="str">
            <v>BT10</v>
          </cell>
          <cell r="B327">
            <v>297</v>
          </cell>
          <cell r="C327" t="str">
            <v xml:space="preserve">Besi Pipa Hitam Ø 2" t=2 mm   </v>
          </cell>
          <cell r="D327" t="str">
            <v>bt</v>
          </cell>
          <cell r="E327">
            <v>165000</v>
          </cell>
        </row>
        <row r="328">
          <cell r="A328" t="str">
            <v>BT11</v>
          </cell>
          <cell r="B328">
            <v>298</v>
          </cell>
          <cell r="C328" t="str">
            <v xml:space="preserve">Besi Pipa Hitam Ø 3" t=2 mm </v>
          </cell>
          <cell r="D328" t="str">
            <v>bt</v>
          </cell>
          <cell r="E328">
            <v>298100</v>
          </cell>
        </row>
        <row r="329">
          <cell r="A329" t="str">
            <v>BT12</v>
          </cell>
          <cell r="B329">
            <v>299</v>
          </cell>
          <cell r="C329" t="str">
            <v xml:space="preserve">Besi Pipa Hitam Ø 4" t=2 mm  </v>
          </cell>
          <cell r="D329" t="str">
            <v>bt</v>
          </cell>
          <cell r="E329">
            <v>393800</v>
          </cell>
        </row>
        <row r="330">
          <cell r="A330" t="str">
            <v>BT13</v>
          </cell>
          <cell r="B330">
            <v>300</v>
          </cell>
          <cell r="C330" t="str">
            <v>Besi Pipa Hitam Ø 6" t=2 mm</v>
          </cell>
          <cell r="D330" t="str">
            <v>bt</v>
          </cell>
          <cell r="E330">
            <v>550000</v>
          </cell>
        </row>
        <row r="331">
          <cell r="A331" t="str">
            <v>BT14</v>
          </cell>
          <cell r="B331">
            <v>301</v>
          </cell>
          <cell r="C331" t="str">
            <v>Pipa GIP Medium A Ø 1/2"  ( 6 m1 )</v>
          </cell>
          <cell r="D331" t="str">
            <v>bt</v>
          </cell>
          <cell r="E331">
            <v>82000</v>
          </cell>
        </row>
        <row r="332">
          <cell r="A332" t="str">
            <v>BT15</v>
          </cell>
          <cell r="B332">
            <v>302</v>
          </cell>
          <cell r="C332" t="str">
            <v>Pipa GIP Medium A Ø 3/4"  ( 6 m1 )</v>
          </cell>
          <cell r="D332" t="str">
            <v>bt</v>
          </cell>
          <cell r="E332">
            <v>96000</v>
          </cell>
        </row>
        <row r="333">
          <cell r="A333" t="str">
            <v>BT16</v>
          </cell>
          <cell r="B333">
            <v>303</v>
          </cell>
          <cell r="C333" t="str">
            <v>Pipa GIP Medium A Ø 1"   ( 6 m1 )</v>
          </cell>
          <cell r="D333" t="str">
            <v>bt</v>
          </cell>
          <cell r="E333">
            <v>139700</v>
          </cell>
        </row>
        <row r="334">
          <cell r="A334" t="str">
            <v>BT17</v>
          </cell>
          <cell r="B334">
            <v>304</v>
          </cell>
          <cell r="C334" t="str">
            <v>Pipa GIP Medium A Ø 1 1/4"  ( 6 m1 )</v>
          </cell>
          <cell r="D334" t="str">
            <v>bt</v>
          </cell>
          <cell r="E334">
            <v>196700</v>
          </cell>
        </row>
        <row r="335">
          <cell r="A335" t="str">
            <v>BT18</v>
          </cell>
          <cell r="B335">
            <v>305</v>
          </cell>
          <cell r="C335" t="str">
            <v>Pipa GIP Medium A Ø 1 1/2" ( 6 m1 )</v>
          </cell>
          <cell r="D335" t="str">
            <v>bt</v>
          </cell>
          <cell r="E335">
            <v>217300</v>
          </cell>
        </row>
        <row r="336">
          <cell r="A336" t="str">
            <v>BT19</v>
          </cell>
          <cell r="B336">
            <v>306</v>
          </cell>
          <cell r="C336" t="str">
            <v>Pipa GIP Medium A Ø 1 3/4"( 6 m1 )</v>
          </cell>
          <cell r="D336" t="str">
            <v>bt</v>
          </cell>
          <cell r="E336">
            <v>275600</v>
          </cell>
        </row>
        <row r="337">
          <cell r="A337" t="str">
            <v>BT20</v>
          </cell>
          <cell r="B337">
            <v>307</v>
          </cell>
          <cell r="C337" t="str">
            <v>Pipa GIP Medium A Ø 2"  ( 6 m1 )</v>
          </cell>
          <cell r="D337" t="str">
            <v>bt</v>
          </cell>
          <cell r="E337">
            <v>289600</v>
          </cell>
        </row>
        <row r="338">
          <cell r="A338" t="str">
            <v>BT21</v>
          </cell>
          <cell r="B338">
            <v>308</v>
          </cell>
          <cell r="C338" t="str">
            <v>Pipa GIP Medium A Ø 2 1/2" ( 6 m1 )</v>
          </cell>
          <cell r="D338" t="str">
            <v>bt</v>
          </cell>
          <cell r="E338">
            <v>407700</v>
          </cell>
        </row>
        <row r="339">
          <cell r="A339" t="str">
            <v>BT22</v>
          </cell>
          <cell r="B339">
            <v>309</v>
          </cell>
          <cell r="C339" t="str">
            <v>Pipa GIP Medium A Ø 3"  ( 6 m1 )</v>
          </cell>
          <cell r="D339" t="str">
            <v>bt</v>
          </cell>
          <cell r="E339">
            <v>543100</v>
          </cell>
        </row>
        <row r="340">
          <cell r="A340" t="str">
            <v>BT23</v>
          </cell>
          <cell r="B340">
            <v>310</v>
          </cell>
          <cell r="C340" t="str">
            <v>Pipa GIP Medium A Ø 4"  ( 6 m1 )</v>
          </cell>
          <cell r="D340" t="str">
            <v>bt</v>
          </cell>
          <cell r="E340">
            <v>724000</v>
          </cell>
        </row>
        <row r="341">
          <cell r="A341" t="str">
            <v>BT24</v>
          </cell>
          <cell r="B341">
            <v>311</v>
          </cell>
          <cell r="C341" t="str">
            <v>Macam2 Sambungan GIP Ø 1/2"</v>
          </cell>
          <cell r="D341" t="str">
            <v>bh</v>
          </cell>
          <cell r="E341">
            <v>4600</v>
          </cell>
        </row>
        <row r="342">
          <cell r="A342" t="str">
            <v>BT25</v>
          </cell>
          <cell r="B342">
            <v>312</v>
          </cell>
          <cell r="C342" t="str">
            <v>Macam2 Sambungan GIP Ø 3/4"</v>
          </cell>
          <cell r="D342" t="str">
            <v>bh</v>
          </cell>
          <cell r="E342">
            <v>5500</v>
          </cell>
        </row>
        <row r="343">
          <cell r="A343" t="str">
            <v>BT26</v>
          </cell>
          <cell r="B343">
            <v>313</v>
          </cell>
          <cell r="C343" t="str">
            <v>Macam2 Sambungan GIP Ø 1"</v>
          </cell>
          <cell r="D343" t="str">
            <v>bh</v>
          </cell>
          <cell r="E343">
            <v>9000</v>
          </cell>
        </row>
        <row r="344">
          <cell r="A344" t="str">
            <v>BT27</v>
          </cell>
          <cell r="B344">
            <v>314</v>
          </cell>
          <cell r="C344" t="str">
            <v>Macam2 Sambungan GIP Ø 1 1/4"</v>
          </cell>
          <cell r="D344" t="str">
            <v>bh</v>
          </cell>
          <cell r="E344">
            <v>13800</v>
          </cell>
        </row>
        <row r="345">
          <cell r="A345" t="str">
            <v>BT28</v>
          </cell>
          <cell r="B345">
            <v>315</v>
          </cell>
          <cell r="C345" t="str">
            <v>Macam2 Sambungan GIP Ø 11/2"</v>
          </cell>
          <cell r="D345" t="str">
            <v>bh</v>
          </cell>
          <cell r="E345">
            <v>15400</v>
          </cell>
        </row>
        <row r="346">
          <cell r="A346" t="str">
            <v>BT29</v>
          </cell>
          <cell r="B346">
            <v>316</v>
          </cell>
          <cell r="C346" t="str">
            <v>Macam2 Sambungan GIP Ø 13/4"</v>
          </cell>
          <cell r="D346" t="str">
            <v>bh</v>
          </cell>
          <cell r="E346">
            <v>18800</v>
          </cell>
        </row>
        <row r="347">
          <cell r="A347" t="str">
            <v>BT30</v>
          </cell>
          <cell r="B347">
            <v>317</v>
          </cell>
          <cell r="C347" t="str">
            <v>Macam2 Sambungan GIP Ø 2"</v>
          </cell>
          <cell r="D347" t="str">
            <v>bh</v>
          </cell>
          <cell r="E347">
            <v>31500</v>
          </cell>
        </row>
        <row r="348">
          <cell r="A348" t="str">
            <v>BT31</v>
          </cell>
          <cell r="B348">
            <v>318</v>
          </cell>
          <cell r="C348" t="str">
            <v>Macam2 Sambungan GIP Ø 2 1/2"</v>
          </cell>
          <cell r="D348" t="str">
            <v>bh</v>
          </cell>
          <cell r="E348">
            <v>40200</v>
          </cell>
        </row>
        <row r="349">
          <cell r="A349" t="str">
            <v>BT32</v>
          </cell>
          <cell r="B349">
            <v>319</v>
          </cell>
          <cell r="C349" t="str">
            <v>Macam2 Sambungan GIP Ø 3"</v>
          </cell>
          <cell r="D349" t="str">
            <v>bh</v>
          </cell>
          <cell r="E349">
            <v>54300</v>
          </cell>
        </row>
        <row r="350">
          <cell r="A350" t="str">
            <v>BT33</v>
          </cell>
          <cell r="B350">
            <v>320</v>
          </cell>
          <cell r="C350" t="str">
            <v>Macam2 Sambungan GIP Ø 4"</v>
          </cell>
          <cell r="D350" t="str">
            <v>bh</v>
          </cell>
          <cell r="E350">
            <v>85800</v>
          </cell>
        </row>
        <row r="351">
          <cell r="A351" t="str">
            <v>BT34</v>
          </cell>
          <cell r="B351">
            <v>321</v>
          </cell>
          <cell r="C351" t="str">
            <v xml:space="preserve">Pipa PVC RUCIKA type AW  Ø 1/2" </v>
          </cell>
          <cell r="D351" t="str">
            <v>bt</v>
          </cell>
          <cell r="E351">
            <v>19400</v>
          </cell>
        </row>
        <row r="352">
          <cell r="A352" t="str">
            <v>BT35</v>
          </cell>
          <cell r="B352">
            <v>322</v>
          </cell>
          <cell r="C352" t="str">
            <v xml:space="preserve">Pipa PVC RUCIKA type AW    Ø 3/4" </v>
          </cell>
          <cell r="D352" t="str">
            <v>bt</v>
          </cell>
          <cell r="E352">
            <v>33300</v>
          </cell>
        </row>
        <row r="353">
          <cell r="A353" t="str">
            <v>BT36</v>
          </cell>
          <cell r="B353">
            <v>323</v>
          </cell>
          <cell r="C353" t="str">
            <v xml:space="preserve">Pipa PVC RUCIKA type AW    Ø 1" </v>
          </cell>
          <cell r="D353" t="str">
            <v>bt</v>
          </cell>
          <cell r="E353">
            <v>39900</v>
          </cell>
        </row>
        <row r="354">
          <cell r="A354" t="str">
            <v>BT37</v>
          </cell>
          <cell r="B354">
            <v>324</v>
          </cell>
          <cell r="C354" t="str">
            <v xml:space="preserve">Pipa PVC RUCIKA type AW    Ø 1 1/4" </v>
          </cell>
          <cell r="D354" t="str">
            <v>bt</v>
          </cell>
          <cell r="E354">
            <v>53200</v>
          </cell>
        </row>
        <row r="355">
          <cell r="A355" t="str">
            <v>BT38</v>
          </cell>
          <cell r="B355">
            <v>325</v>
          </cell>
          <cell r="C355" t="str">
            <v xml:space="preserve">Pipa PVC RUCIKA type AW    Ø 1 1/2" </v>
          </cell>
          <cell r="D355" t="str">
            <v>bt</v>
          </cell>
          <cell r="E355">
            <v>65300</v>
          </cell>
        </row>
        <row r="356">
          <cell r="A356" t="str">
            <v>BT39</v>
          </cell>
          <cell r="B356">
            <v>326</v>
          </cell>
          <cell r="C356" t="str">
            <v xml:space="preserve">Pipa PVC RUCIKA type AW    Ø 2" </v>
          </cell>
          <cell r="D356" t="str">
            <v>bt</v>
          </cell>
          <cell r="E356">
            <v>89500</v>
          </cell>
        </row>
        <row r="357">
          <cell r="A357" t="str">
            <v>BT40</v>
          </cell>
          <cell r="B357">
            <v>327</v>
          </cell>
          <cell r="C357" t="str">
            <v xml:space="preserve">Pipa PVC RUCIKA type AW    Ø 2 1/2" </v>
          </cell>
          <cell r="D357" t="str">
            <v>bt</v>
          </cell>
          <cell r="E357">
            <v>112500</v>
          </cell>
        </row>
        <row r="358">
          <cell r="A358" t="str">
            <v>BT41</v>
          </cell>
          <cell r="B358">
            <v>328</v>
          </cell>
          <cell r="C358" t="str">
            <v xml:space="preserve">Pipa PVC RUCIKA type AW    Ø 3" </v>
          </cell>
          <cell r="D358" t="str">
            <v>bt</v>
          </cell>
          <cell r="E358">
            <v>165800</v>
          </cell>
        </row>
        <row r="359">
          <cell r="A359" t="str">
            <v>BT42</v>
          </cell>
          <cell r="B359">
            <v>329</v>
          </cell>
          <cell r="C359" t="str">
            <v xml:space="preserve">Pipa PVC RUCIKA type AW    Ø 4" </v>
          </cell>
          <cell r="D359" t="str">
            <v>bt</v>
          </cell>
          <cell r="E359">
            <v>254100</v>
          </cell>
        </row>
        <row r="360">
          <cell r="A360" t="str">
            <v>BT43</v>
          </cell>
          <cell r="B360">
            <v>330</v>
          </cell>
          <cell r="C360" t="str">
            <v xml:space="preserve">Pipa PVC RUCIKA type AW    Ø 6" </v>
          </cell>
          <cell r="D360" t="str">
            <v>bt</v>
          </cell>
          <cell r="E360">
            <v>484000</v>
          </cell>
        </row>
        <row r="361">
          <cell r="A361" t="str">
            <v>BT44</v>
          </cell>
          <cell r="B361">
            <v>331</v>
          </cell>
          <cell r="C361" t="str">
            <v xml:space="preserve">Pipa PVC RUCIKA type AW    Ø 8" </v>
          </cell>
          <cell r="D361" t="str">
            <v>bt</v>
          </cell>
          <cell r="E361">
            <v>701800</v>
          </cell>
        </row>
        <row r="362">
          <cell r="A362" t="str">
            <v>BT45</v>
          </cell>
          <cell r="B362">
            <v>332</v>
          </cell>
          <cell r="C362" t="str">
            <v>Pipa PVC  MASPION ABU Ø 1/2" (AW)</v>
          </cell>
          <cell r="D362" t="str">
            <v>bt</v>
          </cell>
          <cell r="E362">
            <v>13900</v>
          </cell>
        </row>
        <row r="363">
          <cell r="A363" t="str">
            <v>BT46</v>
          </cell>
          <cell r="B363">
            <v>333</v>
          </cell>
          <cell r="C363" t="str">
            <v>Pipa PVC  MASPION ABU Ø 3/4" (AW)</v>
          </cell>
          <cell r="D363" t="str">
            <v>bt</v>
          </cell>
          <cell r="E363">
            <v>16900</v>
          </cell>
        </row>
        <row r="364">
          <cell r="A364" t="str">
            <v>BT47</v>
          </cell>
          <cell r="B364">
            <v>334</v>
          </cell>
          <cell r="C364" t="str">
            <v>Pipa PVC  MASPION ABU Ø 1" (AW)</v>
          </cell>
          <cell r="D364" t="str">
            <v>bt</v>
          </cell>
          <cell r="E364">
            <v>21500</v>
          </cell>
        </row>
        <row r="365">
          <cell r="A365" t="str">
            <v>BT48</v>
          </cell>
          <cell r="B365">
            <v>335</v>
          </cell>
          <cell r="C365" t="str">
            <v>Pipa PVC  MASPION ABU Ø 1 1/4" (AW)</v>
          </cell>
          <cell r="D365" t="str">
            <v>bt</v>
          </cell>
          <cell r="E365">
            <v>30300</v>
          </cell>
        </row>
        <row r="366">
          <cell r="A366" t="str">
            <v>BT49</v>
          </cell>
          <cell r="B366">
            <v>336</v>
          </cell>
          <cell r="C366" t="str">
            <v>Pipa PVC  MASPION ABU Ø 1 1/2" (AW)</v>
          </cell>
          <cell r="D366" t="str">
            <v>bt</v>
          </cell>
          <cell r="E366">
            <v>39900</v>
          </cell>
        </row>
        <row r="367">
          <cell r="A367" t="str">
            <v>BT50</v>
          </cell>
          <cell r="B367">
            <v>337</v>
          </cell>
          <cell r="C367" t="str">
            <v>Pipa PVC  MASPION ABU Ø 2" (AW)</v>
          </cell>
          <cell r="D367" t="str">
            <v>bt</v>
          </cell>
          <cell r="E367">
            <v>58100</v>
          </cell>
        </row>
        <row r="368">
          <cell r="A368" t="str">
            <v>BT51</v>
          </cell>
          <cell r="B368">
            <v>338</v>
          </cell>
          <cell r="C368" t="str">
            <v>Pipa PVC  MASPION ABU Ø 2 1/2" (AW)</v>
          </cell>
          <cell r="D368" t="str">
            <v>bt</v>
          </cell>
          <cell r="E368">
            <v>80500</v>
          </cell>
        </row>
        <row r="369">
          <cell r="A369" t="str">
            <v>BT52</v>
          </cell>
          <cell r="B369">
            <v>339</v>
          </cell>
          <cell r="C369" t="str">
            <v>Pipa PVC  MASPION ABU Ø 3" (AW)</v>
          </cell>
          <cell r="D369" t="str">
            <v>bt</v>
          </cell>
          <cell r="E369">
            <v>114600</v>
          </cell>
        </row>
        <row r="370">
          <cell r="A370" t="str">
            <v>BT53</v>
          </cell>
          <cell r="B370">
            <v>340</v>
          </cell>
          <cell r="C370" t="str">
            <v>Pipa PVC  MASPION ABU Ø 4" (AW)</v>
          </cell>
          <cell r="D370" t="str">
            <v>bt</v>
          </cell>
          <cell r="E370">
            <v>160200</v>
          </cell>
        </row>
        <row r="371">
          <cell r="A371" t="str">
            <v>BT54</v>
          </cell>
          <cell r="B371">
            <v>341</v>
          </cell>
          <cell r="C371" t="str">
            <v>Macam2 Sambungan Paralon Ø 1/2"</v>
          </cell>
          <cell r="D371" t="str">
            <v>bh</v>
          </cell>
          <cell r="E371">
            <v>1900</v>
          </cell>
        </row>
        <row r="372">
          <cell r="A372" t="str">
            <v>BT55</v>
          </cell>
          <cell r="B372">
            <v>342</v>
          </cell>
          <cell r="C372" t="str">
            <v>Macam2 Sambungan Paralon Ø 3/4"</v>
          </cell>
          <cell r="D372" t="str">
            <v>bh</v>
          </cell>
          <cell r="E372">
            <v>2100</v>
          </cell>
        </row>
        <row r="373">
          <cell r="A373" t="str">
            <v>BT56</v>
          </cell>
          <cell r="B373">
            <v>343</v>
          </cell>
          <cell r="C373" t="str">
            <v>Macam2 Sambungan Paralon Ø 1"</v>
          </cell>
          <cell r="D373" t="str">
            <v>bh</v>
          </cell>
          <cell r="E373">
            <v>2400</v>
          </cell>
        </row>
        <row r="374">
          <cell r="A374" t="str">
            <v>BT57</v>
          </cell>
          <cell r="B374">
            <v>344</v>
          </cell>
          <cell r="C374" t="str">
            <v>Macam2 Sambungan Paralon Ø 1 1/4"</v>
          </cell>
          <cell r="D374" t="str">
            <v>bh</v>
          </cell>
          <cell r="E374">
            <v>5400</v>
          </cell>
        </row>
        <row r="375">
          <cell r="A375" t="str">
            <v>BT58</v>
          </cell>
          <cell r="B375">
            <v>345</v>
          </cell>
          <cell r="C375" t="str">
            <v>Macam2 Sambungan Paralon Ø 1 1/2"</v>
          </cell>
          <cell r="D375" t="str">
            <v>bh</v>
          </cell>
          <cell r="E375">
            <v>5500</v>
          </cell>
        </row>
        <row r="376">
          <cell r="A376" t="str">
            <v>BT59</v>
          </cell>
          <cell r="B376">
            <v>346</v>
          </cell>
          <cell r="C376" t="str">
            <v>Macam2 Sambungan Paralon Ø 1 3/4"</v>
          </cell>
          <cell r="D376" t="str">
            <v>bh</v>
          </cell>
          <cell r="E376">
            <v>6300</v>
          </cell>
        </row>
        <row r="377">
          <cell r="A377" t="str">
            <v>BT60</v>
          </cell>
          <cell r="B377">
            <v>347</v>
          </cell>
          <cell r="C377" t="str">
            <v>Macam2 Sambungan Paralon Ø 2"</v>
          </cell>
          <cell r="D377" t="str">
            <v>bh</v>
          </cell>
          <cell r="E377">
            <v>11000</v>
          </cell>
        </row>
        <row r="378">
          <cell r="A378" t="str">
            <v>BT61</v>
          </cell>
          <cell r="B378">
            <v>348</v>
          </cell>
          <cell r="C378" t="str">
            <v>Macam2 Samb. Paralon Ø 2 1/2"</v>
          </cell>
          <cell r="D378" t="str">
            <v>bh</v>
          </cell>
          <cell r="E378">
            <v>16500</v>
          </cell>
        </row>
        <row r="379">
          <cell r="A379" t="str">
            <v>BT62</v>
          </cell>
          <cell r="B379">
            <v>349</v>
          </cell>
          <cell r="C379" t="str">
            <v>Macam2 Samb. Paralon Ø 3"</v>
          </cell>
          <cell r="D379" t="str">
            <v>bh</v>
          </cell>
          <cell r="E379">
            <v>22000</v>
          </cell>
        </row>
        <row r="380">
          <cell r="A380" t="str">
            <v>BT63</v>
          </cell>
          <cell r="B380">
            <v>350</v>
          </cell>
          <cell r="C380" t="str">
            <v>Macam2 Samb. Paralon Ø 4"</v>
          </cell>
          <cell r="D380" t="str">
            <v>bh</v>
          </cell>
          <cell r="E380">
            <v>27500</v>
          </cell>
        </row>
        <row r="381">
          <cell r="A381" t="str">
            <v>BT64</v>
          </cell>
          <cell r="B381">
            <v>351</v>
          </cell>
          <cell r="C381" t="str">
            <v>Sambungan Pipa PVC Jenis AW 4 " TY</v>
          </cell>
          <cell r="D381" t="str">
            <v>bh</v>
          </cell>
          <cell r="E381">
            <v>66000</v>
          </cell>
        </row>
        <row r="382">
          <cell r="A382" t="str">
            <v>BT65</v>
          </cell>
          <cell r="B382">
            <v>352</v>
          </cell>
          <cell r="C382" t="str">
            <v>Lem Paralon</v>
          </cell>
          <cell r="D382" t="str">
            <v>tb</v>
          </cell>
          <cell r="E382">
            <v>4700</v>
          </cell>
        </row>
        <row r="383">
          <cell r="A383" t="str">
            <v>BT66</v>
          </cell>
          <cell r="B383">
            <v>353</v>
          </cell>
          <cell r="C383" t="str">
            <v>Solatip Leideng</v>
          </cell>
          <cell r="D383" t="str">
            <v>gl</v>
          </cell>
          <cell r="E383">
            <v>2800</v>
          </cell>
        </row>
        <row r="384">
          <cell r="A384" t="str">
            <v>BT67</v>
          </cell>
          <cell r="B384">
            <v>354</v>
          </cell>
          <cell r="C384" t="str">
            <v>Pipa PVC 4" berlobang jenis AW</v>
          </cell>
          <cell r="D384" t="str">
            <v>m1</v>
          </cell>
          <cell r="E384">
            <v>26700</v>
          </cell>
        </row>
        <row r="386">
          <cell r="C386" t="str">
            <v>L. BAHAN SANITAIR</v>
          </cell>
        </row>
        <row r="387">
          <cell r="A387" t="str">
            <v>BV01</v>
          </cell>
          <cell r="B387">
            <v>356</v>
          </cell>
          <cell r="C387" t="str">
            <v>Stop Kran 3/4 " KIT</v>
          </cell>
          <cell r="D387" t="str">
            <v>bh</v>
          </cell>
          <cell r="E387">
            <v>71500</v>
          </cell>
        </row>
        <row r="388">
          <cell r="A388" t="str">
            <v>BV02</v>
          </cell>
          <cell r="B388">
            <v>357</v>
          </cell>
          <cell r="C388" t="str">
            <v>Stop Kran 1 " KIT</v>
          </cell>
          <cell r="D388" t="str">
            <v>bh</v>
          </cell>
          <cell r="E388">
            <v>99000</v>
          </cell>
        </row>
        <row r="389">
          <cell r="A389" t="str">
            <v>BV03</v>
          </cell>
          <cell r="B389">
            <v>358</v>
          </cell>
          <cell r="C389" t="str">
            <v>Stop Kran 1 1/2 " KIT</v>
          </cell>
          <cell r="D389" t="str">
            <v>bh</v>
          </cell>
          <cell r="E389">
            <v>171600</v>
          </cell>
        </row>
        <row r="390">
          <cell r="A390" t="str">
            <v>BV04</v>
          </cell>
          <cell r="B390">
            <v>359</v>
          </cell>
          <cell r="C390" t="str">
            <v>Stop Kran 2 " KIT</v>
          </cell>
          <cell r="D390" t="str">
            <v>bh</v>
          </cell>
          <cell r="E390">
            <v>237600</v>
          </cell>
        </row>
        <row r="391">
          <cell r="A391" t="str">
            <v>BV05</v>
          </cell>
          <cell r="B391">
            <v>360</v>
          </cell>
          <cell r="C391" t="str">
            <v>Stop Kran 2 1/2" KIT</v>
          </cell>
          <cell r="D391" t="str">
            <v>bh</v>
          </cell>
          <cell r="E391">
            <v>594000</v>
          </cell>
        </row>
        <row r="392">
          <cell r="A392" t="str">
            <v>BV06</v>
          </cell>
          <cell r="B392">
            <v>361</v>
          </cell>
          <cell r="C392" t="str">
            <v>Stop Kran 3 " KIT</v>
          </cell>
          <cell r="D392" t="str">
            <v>bh</v>
          </cell>
          <cell r="E392">
            <v>673200</v>
          </cell>
        </row>
        <row r="393">
          <cell r="A393" t="str">
            <v>BV07</v>
          </cell>
          <cell r="B393">
            <v>362</v>
          </cell>
          <cell r="C393" t="str">
            <v>Check Valve 1/2 "</v>
          </cell>
          <cell r="D393" t="str">
            <v>bh</v>
          </cell>
          <cell r="E393">
            <v>59400</v>
          </cell>
        </row>
        <row r="394">
          <cell r="A394" t="str">
            <v>BV08</v>
          </cell>
          <cell r="B394">
            <v>363</v>
          </cell>
          <cell r="C394" t="str">
            <v>Double Neple 1/2 "</v>
          </cell>
          <cell r="D394" t="str">
            <v>bh</v>
          </cell>
          <cell r="E394">
            <v>22000</v>
          </cell>
        </row>
        <row r="395">
          <cell r="A395" t="str">
            <v>BV09</v>
          </cell>
          <cell r="B395">
            <v>364</v>
          </cell>
          <cell r="C395" t="str">
            <v>Water Mur 1/2 "</v>
          </cell>
          <cell r="D395" t="str">
            <v>bh</v>
          </cell>
          <cell r="E395">
            <v>34500</v>
          </cell>
        </row>
        <row r="396">
          <cell r="A396" t="str">
            <v>BV10</v>
          </cell>
          <cell r="B396">
            <v>365</v>
          </cell>
          <cell r="C396" t="str">
            <v>Gate Walve 1/2 "</v>
          </cell>
          <cell r="D396" t="str">
            <v>bh</v>
          </cell>
          <cell r="E396">
            <v>44000</v>
          </cell>
        </row>
        <row r="397">
          <cell r="A397" t="str">
            <v>BV11</v>
          </cell>
          <cell r="B397">
            <v>366</v>
          </cell>
          <cell r="C397" t="str">
            <v xml:space="preserve">Saringan Air Lt KM Stainless Steel </v>
          </cell>
          <cell r="D397" t="str">
            <v>bh</v>
          </cell>
          <cell r="E397">
            <v>44000</v>
          </cell>
        </row>
        <row r="398">
          <cell r="A398" t="str">
            <v>BV12</v>
          </cell>
          <cell r="B398">
            <v>367</v>
          </cell>
          <cell r="C398" t="str">
            <v>Apooer Bath Tube</v>
          </cell>
          <cell r="D398" t="str">
            <v>bh</v>
          </cell>
          <cell r="E398">
            <v>215600</v>
          </cell>
        </row>
        <row r="399">
          <cell r="A399" t="str">
            <v>BV13</v>
          </cell>
          <cell r="B399">
            <v>368</v>
          </cell>
          <cell r="C399" t="str">
            <v>Kran stain less Lokal Kait</v>
          </cell>
          <cell r="D399" t="str">
            <v>bh</v>
          </cell>
          <cell r="E399">
            <v>37600</v>
          </cell>
        </row>
        <row r="400">
          <cell r="A400" t="str">
            <v>BV14</v>
          </cell>
          <cell r="B400">
            <v>369</v>
          </cell>
          <cell r="C400" t="str">
            <v xml:space="preserve">Shower Dengan Tiang </v>
          </cell>
          <cell r="D400" t="str">
            <v>bh</v>
          </cell>
          <cell r="E400">
            <v>178200</v>
          </cell>
        </row>
        <row r="401">
          <cell r="A401" t="str">
            <v>BV15</v>
          </cell>
          <cell r="B401">
            <v>370</v>
          </cell>
          <cell r="C401" t="str">
            <v xml:space="preserve">Shower Tanpa Tiang </v>
          </cell>
          <cell r="D401" t="str">
            <v>bh</v>
          </cell>
          <cell r="E401">
            <v>99000</v>
          </cell>
        </row>
        <row r="402">
          <cell r="A402" t="str">
            <v>BV16</v>
          </cell>
          <cell r="B402">
            <v>371</v>
          </cell>
          <cell r="C402" t="str">
            <v xml:space="preserve">Kran Tembok Sun Eui  dia. 1/2 " </v>
          </cell>
          <cell r="D402" t="str">
            <v>bh</v>
          </cell>
          <cell r="E402">
            <v>66000</v>
          </cell>
        </row>
        <row r="403">
          <cell r="A403" t="str">
            <v>BV17</v>
          </cell>
          <cell r="B403">
            <v>372</v>
          </cell>
          <cell r="C403" t="str">
            <v xml:space="preserve">Kran Tembok ITAP dia. 1/2 " </v>
          </cell>
          <cell r="D403" t="str">
            <v>bh</v>
          </cell>
          <cell r="E403">
            <v>26400</v>
          </cell>
        </row>
        <row r="404">
          <cell r="A404" t="str">
            <v>BV18</v>
          </cell>
          <cell r="B404">
            <v>373</v>
          </cell>
          <cell r="C404" t="str">
            <v xml:space="preserve">Kran Bebek Sun Eui 1/2 " </v>
          </cell>
          <cell r="D404" t="str">
            <v>bh</v>
          </cell>
          <cell r="E404">
            <v>118800</v>
          </cell>
        </row>
        <row r="405">
          <cell r="A405" t="str">
            <v>BV19</v>
          </cell>
          <cell r="B405">
            <v>374</v>
          </cell>
          <cell r="C405" t="str">
            <v>Kran Bebek ITAP 1/2 "</v>
          </cell>
          <cell r="D405" t="str">
            <v>bh</v>
          </cell>
          <cell r="E405">
            <v>39600</v>
          </cell>
        </row>
        <row r="406">
          <cell r="A406" t="str">
            <v>BV20</v>
          </cell>
          <cell r="B406">
            <v>375</v>
          </cell>
          <cell r="C406" t="str">
            <v>Kran Panas Dingin San Eui  Standard</v>
          </cell>
          <cell r="D406" t="str">
            <v>bh</v>
          </cell>
          <cell r="E406">
            <v>165000</v>
          </cell>
        </row>
        <row r="407">
          <cell r="A407" t="str">
            <v>BV21</v>
          </cell>
          <cell r="B407">
            <v>376</v>
          </cell>
          <cell r="C407" t="str">
            <v xml:space="preserve">Bath Cape  Washteren </v>
          </cell>
          <cell r="D407" t="str">
            <v>unit</v>
          </cell>
          <cell r="E407">
            <v>1794100</v>
          </cell>
        </row>
        <row r="408">
          <cell r="A408" t="str">
            <v>BV22</v>
          </cell>
          <cell r="B408">
            <v>377</v>
          </cell>
          <cell r="C408" t="str">
            <v>Tempat Sabun Poslin</v>
          </cell>
          <cell r="D408" t="str">
            <v>bh</v>
          </cell>
          <cell r="E408">
            <v>38000</v>
          </cell>
        </row>
        <row r="409">
          <cell r="A409" t="str">
            <v>BV23</v>
          </cell>
          <cell r="B409">
            <v>378</v>
          </cell>
          <cell r="C409" t="str">
            <v xml:space="preserve">Wastafel Lengkap TOTO LW 230 </v>
          </cell>
          <cell r="D409" t="str">
            <v>unit</v>
          </cell>
          <cell r="E409">
            <v>859100</v>
          </cell>
        </row>
        <row r="410">
          <cell r="A410" t="str">
            <v>BV24</v>
          </cell>
          <cell r="B410">
            <v>379</v>
          </cell>
          <cell r="C410" t="str">
            <v>Wastafel Lengkap INA</v>
          </cell>
          <cell r="D410" t="str">
            <v>unit</v>
          </cell>
          <cell r="E410">
            <v>568200</v>
          </cell>
        </row>
        <row r="411">
          <cell r="A411" t="str">
            <v>BV25</v>
          </cell>
          <cell r="B411">
            <v>380</v>
          </cell>
          <cell r="C411" t="str">
            <v>Closet Jongkok Poslin warna  TOTO</v>
          </cell>
          <cell r="D411" t="str">
            <v>unit</v>
          </cell>
          <cell r="E411">
            <v>165000</v>
          </cell>
        </row>
        <row r="412">
          <cell r="A412" t="str">
            <v>BV26</v>
          </cell>
          <cell r="B412">
            <v>381</v>
          </cell>
          <cell r="C412" t="str">
            <v>Closet Jongkok Standard Putih Poslin TOTO</v>
          </cell>
          <cell r="D412" t="str">
            <v>unit</v>
          </cell>
          <cell r="E412">
            <v>145200</v>
          </cell>
        </row>
        <row r="413">
          <cell r="A413" t="str">
            <v>BV27</v>
          </cell>
          <cell r="B413">
            <v>382</v>
          </cell>
          <cell r="C413" t="str">
            <v>Closet Jongkok Lengkap Sistem Jet TOTO</v>
          </cell>
          <cell r="D413" t="str">
            <v>unit</v>
          </cell>
          <cell r="E413">
            <v>1504800</v>
          </cell>
        </row>
        <row r="414">
          <cell r="A414" t="str">
            <v>BV28</v>
          </cell>
          <cell r="B414">
            <v>383</v>
          </cell>
          <cell r="C414" t="str">
            <v>Closet Duduk Warna Standard  TOTO C 240 Lengkap</v>
          </cell>
          <cell r="D414" t="str">
            <v>unit</v>
          </cell>
          <cell r="E414">
            <v>1421200</v>
          </cell>
        </row>
        <row r="415">
          <cell r="A415" t="str">
            <v>BV29</v>
          </cell>
          <cell r="B415">
            <v>384</v>
          </cell>
          <cell r="C415" t="str">
            <v>Wastafel Bulat Warna Standard Lengkap</v>
          </cell>
          <cell r="D415" t="str">
            <v>unit</v>
          </cell>
          <cell r="E415">
            <v>972400</v>
          </cell>
        </row>
        <row r="416">
          <cell r="A416" t="str">
            <v>BV30</v>
          </cell>
          <cell r="B416">
            <v>385</v>
          </cell>
          <cell r="C416" t="str">
            <v>Closet Duduk Warna Standard lengkap INA</v>
          </cell>
          <cell r="D416" t="str">
            <v>bh</v>
          </cell>
          <cell r="E416">
            <v>1083500</v>
          </cell>
        </row>
        <row r="417">
          <cell r="A417" t="str">
            <v>BV31</v>
          </cell>
          <cell r="B417">
            <v>386</v>
          </cell>
          <cell r="C417" t="str">
            <v xml:space="preserve">Urinoir Lengkap TOTO Warna Standard lengkap </v>
          </cell>
          <cell r="D417" t="str">
            <v>unit</v>
          </cell>
          <cell r="E417">
            <v>1468500</v>
          </cell>
        </row>
        <row r="418">
          <cell r="A418" t="str">
            <v>BV32</v>
          </cell>
          <cell r="B418">
            <v>387</v>
          </cell>
          <cell r="C418" t="str">
            <v xml:space="preserve">Penyekat Poslin Urinoar TOTO </v>
          </cell>
          <cell r="D418" t="str">
            <v>lbr</v>
          </cell>
          <cell r="E418">
            <v>396600</v>
          </cell>
        </row>
        <row r="419">
          <cell r="A419" t="str">
            <v>BV33</v>
          </cell>
          <cell r="B419">
            <v>388</v>
          </cell>
          <cell r="C419" t="str">
            <v>Kitchen Zink Stainless Standard Lokal ( 1 Lobang )</v>
          </cell>
          <cell r="D419" t="str">
            <v>bh</v>
          </cell>
          <cell r="E419">
            <v>310000</v>
          </cell>
        </row>
        <row r="420">
          <cell r="A420" t="str">
            <v>BV34</v>
          </cell>
          <cell r="B420">
            <v>389</v>
          </cell>
          <cell r="C420" t="str">
            <v>Kitchen Zink Stainless Non Standard Franke ( 1 Lobang )</v>
          </cell>
          <cell r="D420" t="str">
            <v>bh</v>
          </cell>
          <cell r="E420">
            <v>949100</v>
          </cell>
        </row>
        <row r="421">
          <cell r="A421" t="str">
            <v>BV35</v>
          </cell>
          <cell r="B421">
            <v>390</v>
          </cell>
          <cell r="C421" t="str">
            <v>Kitchen Zink Stainless Non Standard Franke ( 2 Lobang )</v>
          </cell>
          <cell r="D421" t="str">
            <v>bh</v>
          </cell>
          <cell r="E421">
            <v>1419000</v>
          </cell>
        </row>
        <row r="423">
          <cell r="C423" t="str">
            <v>M. BAHAN PENUTUP ATAP</v>
          </cell>
        </row>
        <row r="424">
          <cell r="A424" t="str">
            <v>BX01</v>
          </cell>
          <cell r="B424">
            <v>391</v>
          </cell>
          <cell r="C424" t="str">
            <v>Atap Plastik Gelombang 80 x 180</v>
          </cell>
          <cell r="D424" t="str">
            <v>lbr</v>
          </cell>
          <cell r="E424">
            <v>16900</v>
          </cell>
        </row>
        <row r="425">
          <cell r="A425" t="str">
            <v>BX02</v>
          </cell>
          <cell r="B425">
            <v>392</v>
          </cell>
          <cell r="C425" t="str">
            <v>Atap Fiber Glass Tipis 80 x 180 (gelombang)</v>
          </cell>
          <cell r="D425" t="str">
            <v>lbr</v>
          </cell>
          <cell r="E425">
            <v>30800</v>
          </cell>
        </row>
        <row r="426">
          <cell r="A426" t="str">
            <v>BX03</v>
          </cell>
          <cell r="B426">
            <v>393</v>
          </cell>
          <cell r="C426" t="str">
            <v>Atap Fiber Glass Tebal 80 x 180 (gelombang)</v>
          </cell>
          <cell r="D426" t="str">
            <v>lbr</v>
          </cell>
          <cell r="E426">
            <v>62200</v>
          </cell>
        </row>
        <row r="427">
          <cell r="A427" t="str">
            <v>BX04</v>
          </cell>
          <cell r="B427">
            <v>394</v>
          </cell>
          <cell r="C427" t="str">
            <v>Atap Aluminium Natural USR 26 ( JAINDO )</v>
          </cell>
          <cell r="D427" t="str">
            <v>m²</v>
          </cell>
          <cell r="E427">
            <v>116600</v>
          </cell>
        </row>
        <row r="428">
          <cell r="A428" t="str">
            <v>BX05</v>
          </cell>
          <cell r="B428">
            <v>395</v>
          </cell>
          <cell r="C428" t="str">
            <v>Atap Aluminium Warna USR 26 ( JAINDO )</v>
          </cell>
          <cell r="D428" t="str">
            <v>m²</v>
          </cell>
          <cell r="E428">
            <v>134500</v>
          </cell>
        </row>
        <row r="429">
          <cell r="A429" t="str">
            <v>BX06</v>
          </cell>
          <cell r="B429">
            <v>396</v>
          </cell>
          <cell r="C429" t="str">
            <v>Atap Asbes Gel. Kecil 4 mm 80 x 180</v>
          </cell>
          <cell r="D429" t="str">
            <v>lbr</v>
          </cell>
          <cell r="E429">
            <v>57900</v>
          </cell>
        </row>
        <row r="430">
          <cell r="A430" t="str">
            <v>BX07</v>
          </cell>
          <cell r="B430">
            <v>397</v>
          </cell>
          <cell r="C430" t="str">
            <v>Atap Asbes Gel. Besar 5 mm 80 x 180</v>
          </cell>
          <cell r="D430" t="str">
            <v>lbr</v>
          </cell>
          <cell r="E430">
            <v>80300</v>
          </cell>
        </row>
        <row r="431">
          <cell r="B431">
            <v>398</v>
          </cell>
          <cell r="C431" t="str">
            <v>Atap Seng Gelombang 3 mm 80 x 180</v>
          </cell>
          <cell r="D431" t="str">
            <v>lbr</v>
          </cell>
          <cell r="E431">
            <v>38500</v>
          </cell>
        </row>
        <row r="432">
          <cell r="B432">
            <v>399</v>
          </cell>
          <cell r="C432" t="str">
            <v>Atap Seng Gelombang 5 mm 80 x 180</v>
          </cell>
          <cell r="D432" t="str">
            <v>lbr</v>
          </cell>
          <cell r="E432">
            <v>58300</v>
          </cell>
        </row>
        <row r="433">
          <cell r="A433" t="str">
            <v>BX08</v>
          </cell>
          <cell r="B433">
            <v>400</v>
          </cell>
          <cell r="C433" t="str">
            <v>Atap Tegola Kubota, lengkap</v>
          </cell>
          <cell r="D433" t="str">
            <v>m²</v>
          </cell>
          <cell r="E433">
            <v>407000</v>
          </cell>
        </row>
        <row r="434">
          <cell r="A434" t="str">
            <v>BX09</v>
          </cell>
          <cell r="B434">
            <v>401</v>
          </cell>
          <cell r="C434" t="str">
            <v>Atap Tegola Kwalitas Sedang</v>
          </cell>
          <cell r="D434" t="str">
            <v>m²</v>
          </cell>
          <cell r="E434">
            <v>225500</v>
          </cell>
        </row>
        <row r="435">
          <cell r="A435" t="str">
            <v>BX10</v>
          </cell>
          <cell r="B435">
            <v>402</v>
          </cell>
          <cell r="C435" t="str">
            <v>Aluminium foile</v>
          </cell>
          <cell r="D435" t="str">
            <v>m²</v>
          </cell>
          <cell r="E435">
            <v>6600</v>
          </cell>
        </row>
        <row r="436">
          <cell r="A436" t="str">
            <v>BX11</v>
          </cell>
          <cell r="B436">
            <v>403</v>
          </cell>
          <cell r="C436" t="str">
            <v>Atap Genteng Plentong pres Bakar KW 1</v>
          </cell>
          <cell r="D436" t="str">
            <v>bh</v>
          </cell>
          <cell r="E436">
            <v>900</v>
          </cell>
        </row>
        <row r="437">
          <cell r="A437" t="str">
            <v>BX12</v>
          </cell>
          <cell r="B437">
            <v>404</v>
          </cell>
          <cell r="C437" t="str">
            <v xml:space="preserve">Atap Genteng Plentong pres Molen Oven KW1 </v>
          </cell>
          <cell r="D437" t="str">
            <v>bh</v>
          </cell>
          <cell r="E437">
            <v>1100</v>
          </cell>
        </row>
        <row r="438">
          <cell r="A438" t="str">
            <v>BX13</v>
          </cell>
          <cell r="B438">
            <v>405</v>
          </cell>
          <cell r="C438" t="str">
            <v>Atap Genteng Flam pres Molen Oven Jatiwangi</v>
          </cell>
          <cell r="D438" t="str">
            <v>bh</v>
          </cell>
          <cell r="E438">
            <v>1300</v>
          </cell>
        </row>
        <row r="439">
          <cell r="A439" t="str">
            <v>BX14</v>
          </cell>
          <cell r="B439">
            <v>406</v>
          </cell>
          <cell r="C439" t="str">
            <v>Bubung Genteng pres Bulat Ex Jatiwangi</v>
          </cell>
          <cell r="D439" t="str">
            <v>bh</v>
          </cell>
          <cell r="E439">
            <v>4700</v>
          </cell>
        </row>
        <row r="440">
          <cell r="A440" t="str">
            <v>BX15</v>
          </cell>
          <cell r="B440">
            <v>407</v>
          </cell>
          <cell r="C440" t="str">
            <v>Genteng Bubungan Ex Jatiwangi Segi Tiga</v>
          </cell>
          <cell r="D440" t="str">
            <v>bh</v>
          </cell>
          <cell r="E440">
            <v>3300</v>
          </cell>
        </row>
        <row r="441">
          <cell r="A441" t="str">
            <v>BX16</v>
          </cell>
          <cell r="B441">
            <v>408</v>
          </cell>
          <cell r="C441" t="str">
            <v>Genteng Bubungan Beton</v>
          </cell>
          <cell r="D441" t="str">
            <v>bh</v>
          </cell>
          <cell r="E441">
            <v>7500</v>
          </cell>
        </row>
        <row r="442">
          <cell r="A442" t="str">
            <v>BX17</v>
          </cell>
          <cell r="B442">
            <v>409</v>
          </cell>
          <cell r="C442" t="str">
            <v>Genteng Metal  ( Rainbow Roof )</v>
          </cell>
          <cell r="D442" t="str">
            <v>m²</v>
          </cell>
          <cell r="E442">
            <v>180200</v>
          </cell>
        </row>
        <row r="443">
          <cell r="A443" t="str">
            <v>BX18</v>
          </cell>
          <cell r="B443">
            <v>410</v>
          </cell>
          <cell r="C443" t="str">
            <v xml:space="preserve">Genteng Metal Hana </v>
          </cell>
          <cell r="D443" t="str">
            <v>m²</v>
          </cell>
          <cell r="E443">
            <v>129800</v>
          </cell>
        </row>
        <row r="444">
          <cell r="A444" t="str">
            <v>BX19</v>
          </cell>
          <cell r="B444">
            <v>411</v>
          </cell>
          <cell r="C444" t="str">
            <v>Nok Atas Metal ( Rainbow Roof )</v>
          </cell>
          <cell r="D444" t="str">
            <v>m1</v>
          </cell>
          <cell r="E444">
            <v>117300</v>
          </cell>
        </row>
        <row r="445">
          <cell r="A445" t="str">
            <v>BX20</v>
          </cell>
          <cell r="B445">
            <v>412</v>
          </cell>
          <cell r="C445" t="str">
            <v>Nok Atas Metal Hana</v>
          </cell>
          <cell r="D445" t="str">
            <v>m1</v>
          </cell>
          <cell r="E445">
            <v>63000</v>
          </cell>
        </row>
        <row r="446">
          <cell r="A446" t="str">
            <v>BX21</v>
          </cell>
          <cell r="B446">
            <v>413</v>
          </cell>
          <cell r="C446" t="str">
            <v>Nok Pinggir Metal ( Rainbow Roof )</v>
          </cell>
          <cell r="D446" t="str">
            <v>m1</v>
          </cell>
          <cell r="E446">
            <v>81200</v>
          </cell>
        </row>
        <row r="447">
          <cell r="A447" t="str">
            <v>BX22</v>
          </cell>
          <cell r="B447">
            <v>414</v>
          </cell>
          <cell r="C447" t="str">
            <v>Nok Pinggir Hana</v>
          </cell>
          <cell r="D447" t="str">
            <v>m1</v>
          </cell>
          <cell r="E447">
            <v>79400</v>
          </cell>
        </row>
        <row r="448">
          <cell r="A448" t="str">
            <v>BX23</v>
          </cell>
          <cell r="B448">
            <v>415</v>
          </cell>
          <cell r="C448" t="str">
            <v>Wall Flashing ( Rainbow Roof )</v>
          </cell>
          <cell r="D448" t="str">
            <v>m1</v>
          </cell>
          <cell r="E448">
            <v>81100</v>
          </cell>
        </row>
        <row r="449">
          <cell r="A449" t="str">
            <v>BX24</v>
          </cell>
          <cell r="B449">
            <v>416</v>
          </cell>
          <cell r="C449" t="str">
            <v>Wall Flashing Hana</v>
          </cell>
          <cell r="D449" t="str">
            <v>m1</v>
          </cell>
          <cell r="E449">
            <v>63000</v>
          </cell>
        </row>
        <row r="450">
          <cell r="A450" t="str">
            <v>BX25</v>
          </cell>
          <cell r="B450">
            <v>417</v>
          </cell>
          <cell r="C450" t="str">
            <v>Atap Genteng Beton Warna 14,5/m2</v>
          </cell>
          <cell r="D450" t="str">
            <v>m²</v>
          </cell>
          <cell r="E450">
            <v>71600</v>
          </cell>
        </row>
        <row r="451">
          <cell r="A451" t="str">
            <v>BX26</v>
          </cell>
          <cell r="B451">
            <v>418</v>
          </cell>
          <cell r="C451" t="str">
            <v>Genteng Beton Natural</v>
          </cell>
          <cell r="D451" t="str">
            <v>m²</v>
          </cell>
          <cell r="E451">
            <v>70100</v>
          </cell>
        </row>
        <row r="452">
          <cell r="A452" t="str">
            <v>BX27</v>
          </cell>
          <cell r="B452">
            <v>419</v>
          </cell>
          <cell r="C452" t="str">
            <v>Sirap Kelas I ( 80 / m2 )</v>
          </cell>
          <cell r="D452" t="str">
            <v>bh</v>
          </cell>
          <cell r="E452">
            <v>800</v>
          </cell>
        </row>
        <row r="453">
          <cell r="A453" t="str">
            <v>BX28</v>
          </cell>
          <cell r="B453">
            <v>420</v>
          </cell>
          <cell r="C453" t="str">
            <v>Genteng Keramik Natural Intan 14,5 / m2</v>
          </cell>
          <cell r="D453" t="str">
            <v>m²</v>
          </cell>
          <cell r="E453">
            <v>82000</v>
          </cell>
        </row>
        <row r="454">
          <cell r="A454" t="str">
            <v>BX29</v>
          </cell>
          <cell r="B454">
            <v>421</v>
          </cell>
          <cell r="C454" t="str">
            <v>Genteng Keramik Glasur Standard 14,5 / m2</v>
          </cell>
          <cell r="D454" t="str">
            <v>m²</v>
          </cell>
          <cell r="E454">
            <v>92100</v>
          </cell>
        </row>
        <row r="455">
          <cell r="A455" t="str">
            <v>BX30</v>
          </cell>
          <cell r="B455">
            <v>422</v>
          </cell>
          <cell r="C455" t="str">
            <v>Genteng Keramik Glasur Special 14,5 / m2</v>
          </cell>
          <cell r="D455" t="str">
            <v>m²</v>
          </cell>
          <cell r="E455">
            <v>97600</v>
          </cell>
        </row>
        <row r="456">
          <cell r="A456" t="str">
            <v>BX31</v>
          </cell>
          <cell r="B456">
            <v>423</v>
          </cell>
          <cell r="C456" t="str">
            <v>Genteng Keramik Glasur Premium 14,5 / m2</v>
          </cell>
          <cell r="D456" t="str">
            <v>m²</v>
          </cell>
          <cell r="E456">
            <v>109800</v>
          </cell>
        </row>
        <row r="457">
          <cell r="A457" t="str">
            <v>BX32</v>
          </cell>
          <cell r="B457">
            <v>424</v>
          </cell>
          <cell r="C457" t="str">
            <v>Genteng Murando Natural 1m2 = 20 bh</v>
          </cell>
          <cell r="D457" t="str">
            <v>bh</v>
          </cell>
          <cell r="E457">
            <v>2400</v>
          </cell>
        </row>
        <row r="458">
          <cell r="A458" t="str">
            <v>BX33</v>
          </cell>
          <cell r="B458">
            <v>425</v>
          </cell>
          <cell r="C458" t="str">
            <v>Genteng Murando Glasur 1m2 = 20 bh</v>
          </cell>
          <cell r="D458" t="str">
            <v>bh</v>
          </cell>
          <cell r="E458">
            <v>2400</v>
          </cell>
        </row>
        <row r="459">
          <cell r="A459" t="str">
            <v>BX34</v>
          </cell>
          <cell r="B459">
            <v>426</v>
          </cell>
          <cell r="C459" t="str">
            <v>Bubung Murando Natural</v>
          </cell>
          <cell r="D459" t="str">
            <v>bh</v>
          </cell>
          <cell r="E459">
            <v>4700</v>
          </cell>
        </row>
        <row r="460">
          <cell r="A460" t="str">
            <v>BX35</v>
          </cell>
          <cell r="B460">
            <v>427</v>
          </cell>
          <cell r="C460" t="str">
            <v>Bubung Murando Glasur</v>
          </cell>
          <cell r="D460" t="str">
            <v>bh</v>
          </cell>
          <cell r="E460">
            <v>6300</v>
          </cell>
        </row>
        <row r="461">
          <cell r="A461" t="str">
            <v>BX36</v>
          </cell>
          <cell r="B461">
            <v>428</v>
          </cell>
          <cell r="C461" t="str">
            <v>Bubungan Genteng Keramik</v>
          </cell>
          <cell r="D461" t="str">
            <v>bh</v>
          </cell>
          <cell r="E461">
            <v>5700</v>
          </cell>
        </row>
        <row r="462">
          <cell r="B462">
            <v>429</v>
          </cell>
          <cell r="C462" t="str">
            <v>Atap Genteng Kodok</v>
          </cell>
          <cell r="D462" t="str">
            <v>bh</v>
          </cell>
          <cell r="E462">
            <v>1000</v>
          </cell>
        </row>
        <row r="463">
          <cell r="B463">
            <v>430</v>
          </cell>
          <cell r="C463" t="str">
            <v>Bubungan Genteng Kodok</v>
          </cell>
          <cell r="D463" t="str">
            <v>bh</v>
          </cell>
          <cell r="E463">
            <v>3000</v>
          </cell>
        </row>
        <row r="465">
          <cell r="C465" t="str">
            <v>N. BAHAN MEKANIKAL</v>
          </cell>
        </row>
        <row r="466">
          <cell r="A466" t="str">
            <v>BZ01</v>
          </cell>
          <cell r="B466">
            <v>431</v>
          </cell>
          <cell r="C466" t="str">
            <v>Jockey Pump kap. 80 gln / menit 100 m1  ( 18,6 kW )</v>
          </cell>
          <cell r="D466" t="str">
            <v>unit</v>
          </cell>
          <cell r="E466">
            <v>55086700</v>
          </cell>
        </row>
        <row r="467">
          <cell r="A467" t="str">
            <v>BZ02</v>
          </cell>
          <cell r="B467">
            <v>432</v>
          </cell>
          <cell r="C467" t="str">
            <v>Electrical Pump kap. 750 gln / menit 120 m1  ( 90 kW )</v>
          </cell>
          <cell r="D467" t="str">
            <v>unit</v>
          </cell>
          <cell r="E467">
            <v>188868900</v>
          </cell>
        </row>
        <row r="468">
          <cell r="A468" t="str">
            <v>BZ03</v>
          </cell>
          <cell r="B468">
            <v>433</v>
          </cell>
          <cell r="C468" t="str">
            <v>Diesel Pump kap. 750 gln / menit 120 m1  ( 105 kW )</v>
          </cell>
          <cell r="D468" t="str">
            <v>unit</v>
          </cell>
          <cell r="E468">
            <v>472172300</v>
          </cell>
        </row>
        <row r="469">
          <cell r="A469" t="str">
            <v>BZ04</v>
          </cell>
          <cell r="B469">
            <v>434</v>
          </cell>
          <cell r="C469" t="str">
            <v xml:space="preserve">Presure Tank kap. 500 liter lengkap </v>
          </cell>
          <cell r="D469" t="str">
            <v>unit</v>
          </cell>
          <cell r="E469">
            <v>27610000</v>
          </cell>
        </row>
        <row r="470">
          <cell r="A470" t="str">
            <v>BZ05</v>
          </cell>
          <cell r="B470">
            <v>435</v>
          </cell>
          <cell r="C470" t="str">
            <v>Hydran Box dalam Gedung  (lengkap)</v>
          </cell>
          <cell r="D470" t="str">
            <v>unit</v>
          </cell>
          <cell r="E470">
            <v>4895000</v>
          </cell>
        </row>
        <row r="471">
          <cell r="A471" t="str">
            <v>BZ06</v>
          </cell>
          <cell r="B471">
            <v>436</v>
          </cell>
          <cell r="C471" t="str">
            <v>Fire House 1.5 x 30 m + nose</v>
          </cell>
          <cell r="D471" t="str">
            <v>unit</v>
          </cell>
          <cell r="E471">
            <v>3938000</v>
          </cell>
        </row>
        <row r="472">
          <cell r="A472" t="str">
            <v>BZ07</v>
          </cell>
          <cell r="B472">
            <v>437</v>
          </cell>
          <cell r="C472" t="str">
            <v>Exhouse Fan H 360 W 60 x 60 cm</v>
          </cell>
          <cell r="D472" t="str">
            <v>unit</v>
          </cell>
          <cell r="E472">
            <v>5500000</v>
          </cell>
        </row>
        <row r="473">
          <cell r="A473" t="str">
            <v>BZ08</v>
          </cell>
          <cell r="B473">
            <v>438</v>
          </cell>
          <cell r="C473" t="str">
            <v xml:space="preserve">Exhouse Fan H 380 W CFM 55 x 55 cm </v>
          </cell>
          <cell r="D473" t="str">
            <v>unit</v>
          </cell>
          <cell r="E473">
            <v>4878500</v>
          </cell>
        </row>
        <row r="474">
          <cell r="A474" t="str">
            <v>BZ09</v>
          </cell>
          <cell r="B474">
            <v>439</v>
          </cell>
          <cell r="C474" t="str">
            <v xml:space="preserve">Exhouse Fan H 100 W 40 x 40 cm </v>
          </cell>
          <cell r="D474" t="str">
            <v>unit</v>
          </cell>
          <cell r="E474">
            <v>865700</v>
          </cell>
        </row>
        <row r="475">
          <cell r="A475" t="str">
            <v>BZ10</v>
          </cell>
          <cell r="B475">
            <v>440</v>
          </cell>
          <cell r="C475" t="str">
            <v>AC Split 3 PK Setara TOSHIBA</v>
          </cell>
          <cell r="D475" t="str">
            <v>unit</v>
          </cell>
          <cell r="E475">
            <v>27555000</v>
          </cell>
        </row>
        <row r="476">
          <cell r="A476" t="str">
            <v>BZ11</v>
          </cell>
          <cell r="B476">
            <v>441</v>
          </cell>
          <cell r="C476" t="str">
            <v>AC Split  2 PK Setara TOSHIBA</v>
          </cell>
          <cell r="D476" t="str">
            <v>unit</v>
          </cell>
          <cell r="E476">
            <v>19674600</v>
          </cell>
        </row>
        <row r="477">
          <cell r="A477" t="str">
            <v>BZ12</v>
          </cell>
          <cell r="B477">
            <v>442</v>
          </cell>
          <cell r="C477" t="str">
            <v>AC Split  1 PK Setara TOSHIBA</v>
          </cell>
          <cell r="D477" t="str">
            <v>unit</v>
          </cell>
          <cell r="E477">
            <v>4312000</v>
          </cell>
        </row>
        <row r="478">
          <cell r="A478" t="str">
            <v>BZ13</v>
          </cell>
          <cell r="B478">
            <v>443</v>
          </cell>
          <cell r="C478" t="str">
            <v>Mesin AC Split  DAIKIN ( Indoor / Outdoor Unit )</v>
          </cell>
          <cell r="D478" t="str">
            <v xml:space="preserve">1 BTU </v>
          </cell>
          <cell r="E478">
            <v>1800</v>
          </cell>
        </row>
        <row r="481">
          <cell r="C481" t="str">
            <v>O. BAHAN ELEKTRIKAL</v>
          </cell>
          <cell r="D481">
            <v>1.5</v>
          </cell>
        </row>
        <row r="482">
          <cell r="A482" t="str">
            <v>BZ16</v>
          </cell>
          <cell r="B482">
            <v>444</v>
          </cell>
          <cell r="C482" t="str">
            <v>Kabel NYA  1x 1.5  Prima (1 rol = 50 m')</v>
          </cell>
          <cell r="D482" t="str">
            <v>ROLL</v>
          </cell>
          <cell r="E482">
            <v>63800</v>
          </cell>
        </row>
        <row r="483">
          <cell r="A483" t="str">
            <v>BZ17</v>
          </cell>
          <cell r="B483">
            <v>445</v>
          </cell>
          <cell r="C483" t="str">
            <v>Kabel NYA  1x 2.5  Prima (1 rol = 50 m')</v>
          </cell>
          <cell r="D483" t="str">
            <v>ROLL</v>
          </cell>
          <cell r="E483">
            <v>95300</v>
          </cell>
        </row>
        <row r="484">
          <cell r="A484" t="str">
            <v>BZ18</v>
          </cell>
          <cell r="B484">
            <v>446</v>
          </cell>
          <cell r="C484" t="str">
            <v>Kabel NYM 2 x 1.5 Prima (1 rol = 50 m')</v>
          </cell>
          <cell r="D484" t="str">
            <v>m'</v>
          </cell>
          <cell r="E484">
            <v>2500</v>
          </cell>
        </row>
        <row r="485">
          <cell r="A485" t="str">
            <v>BZ19</v>
          </cell>
          <cell r="B485">
            <v>447</v>
          </cell>
          <cell r="C485" t="str">
            <v>Kabel NYM 3 x 1.5 Prima (1 rol = 50 m')</v>
          </cell>
          <cell r="D485" t="str">
            <v>m'</v>
          </cell>
          <cell r="E485">
            <v>5300</v>
          </cell>
        </row>
        <row r="486">
          <cell r="A486" t="str">
            <v>BZ20</v>
          </cell>
          <cell r="B486">
            <v>448</v>
          </cell>
          <cell r="C486" t="str">
            <v>Kabel NYM 2 x 2.5 Prima (1 rol = 50 m')</v>
          </cell>
          <cell r="D486" t="str">
            <v>m'</v>
          </cell>
          <cell r="E486">
            <v>3300</v>
          </cell>
        </row>
        <row r="487">
          <cell r="A487" t="str">
            <v>BZ21</v>
          </cell>
          <cell r="B487">
            <v>449</v>
          </cell>
          <cell r="C487" t="str">
            <v>Kabel NYM 3 x 2.5 Prima (1 rol = 50 m')</v>
          </cell>
          <cell r="D487" t="str">
            <v>m'</v>
          </cell>
          <cell r="E487">
            <v>5800</v>
          </cell>
        </row>
        <row r="488">
          <cell r="A488" t="str">
            <v>BZ22</v>
          </cell>
          <cell r="B488">
            <v>450</v>
          </cell>
          <cell r="C488" t="str">
            <v>Kabel NYM 4 x 2.5 Prima (1 rol = 50 m')</v>
          </cell>
          <cell r="D488" t="str">
            <v>m'</v>
          </cell>
          <cell r="E488">
            <v>4900</v>
          </cell>
        </row>
        <row r="489">
          <cell r="A489" t="str">
            <v>BZ23</v>
          </cell>
          <cell r="B489">
            <v>451</v>
          </cell>
          <cell r="C489" t="str">
            <v>Kabel NYM 2 x 4    Prima (1 rol = 50 m')</v>
          </cell>
          <cell r="D489" t="str">
            <v>m'</v>
          </cell>
          <cell r="E489">
            <v>4100</v>
          </cell>
        </row>
        <row r="490">
          <cell r="A490" t="str">
            <v>BZ24</v>
          </cell>
          <cell r="B490">
            <v>452</v>
          </cell>
          <cell r="C490" t="str">
            <v>Kabel NYM 3 x 4    Prima (1 rol = 50 m')</v>
          </cell>
          <cell r="D490" t="str">
            <v>m'</v>
          </cell>
          <cell r="E490">
            <v>9400</v>
          </cell>
        </row>
        <row r="491">
          <cell r="A491" t="str">
            <v>BZ25</v>
          </cell>
          <cell r="B491">
            <v>453</v>
          </cell>
          <cell r="C491" t="str">
            <v>Kabel NYM 4 x 4    Prima (1 rol = 50 m')</v>
          </cell>
          <cell r="D491" t="str">
            <v>m'</v>
          </cell>
          <cell r="E491">
            <v>13200</v>
          </cell>
        </row>
        <row r="492">
          <cell r="A492" t="str">
            <v>BZ26</v>
          </cell>
          <cell r="B492">
            <v>454</v>
          </cell>
          <cell r="C492" t="str">
            <v>Kabel NYM 2 x 6    Supreme (1 rol = 50 m')</v>
          </cell>
          <cell r="D492" t="str">
            <v>m'</v>
          </cell>
          <cell r="E492">
            <v>7500</v>
          </cell>
        </row>
        <row r="493">
          <cell r="A493" t="str">
            <v>BZ27</v>
          </cell>
          <cell r="B493">
            <v>455</v>
          </cell>
          <cell r="C493" t="str">
            <v>Kabel NYM 3 x 6    Supreme (1 rol = 50 m')</v>
          </cell>
          <cell r="D493" t="str">
            <v>m'</v>
          </cell>
          <cell r="E493">
            <v>9900</v>
          </cell>
        </row>
        <row r="494">
          <cell r="A494" t="str">
            <v>BZ28</v>
          </cell>
          <cell r="B494">
            <v>456</v>
          </cell>
          <cell r="C494" t="str">
            <v>Kabel NYM 4 x 6    Supreme (1 rol = 50 m')</v>
          </cell>
          <cell r="D494" t="str">
            <v>m'</v>
          </cell>
          <cell r="E494">
            <v>13200</v>
          </cell>
        </row>
        <row r="495">
          <cell r="A495" t="str">
            <v>BZ29</v>
          </cell>
          <cell r="B495">
            <v>457</v>
          </cell>
          <cell r="C495" t="str">
            <v>Kabel NYM 2 x 10  Supreme (1 rol = 50 m')</v>
          </cell>
          <cell r="D495" t="str">
            <v>m'</v>
          </cell>
          <cell r="E495">
            <v>12400</v>
          </cell>
        </row>
        <row r="496">
          <cell r="A496" t="str">
            <v>BZ30</v>
          </cell>
          <cell r="B496">
            <v>458</v>
          </cell>
          <cell r="C496" t="str">
            <v>Kabel NYM 3 x 10  Supreme (1 rol = 50 m')</v>
          </cell>
          <cell r="D496" t="str">
            <v>m'</v>
          </cell>
          <cell r="E496">
            <v>16400</v>
          </cell>
        </row>
        <row r="497">
          <cell r="A497" t="str">
            <v>BZ31</v>
          </cell>
          <cell r="B497">
            <v>459</v>
          </cell>
          <cell r="C497" t="str">
            <v>Kabel NYM 4 x 10  Supreme (1 rol = 50 m')</v>
          </cell>
          <cell r="D497" t="str">
            <v>m'</v>
          </cell>
          <cell r="E497">
            <v>18100</v>
          </cell>
        </row>
        <row r="498">
          <cell r="A498" t="str">
            <v>BZ32</v>
          </cell>
          <cell r="B498">
            <v>460</v>
          </cell>
          <cell r="C498" t="str">
            <v>Kabel NYM 4 x 16  Supreme (1 rol = 50 m')</v>
          </cell>
          <cell r="D498" t="str">
            <v>m'</v>
          </cell>
          <cell r="E498">
            <v>24700</v>
          </cell>
        </row>
        <row r="499">
          <cell r="A499" t="str">
            <v>BZ33</v>
          </cell>
          <cell r="B499">
            <v>461</v>
          </cell>
          <cell r="C499" t="str">
            <v>Kabel NYY 2  x 4    Supreme (1 rol = 50 m')</v>
          </cell>
          <cell r="D499" t="str">
            <v>m'</v>
          </cell>
          <cell r="E499">
            <v>7200</v>
          </cell>
        </row>
        <row r="500">
          <cell r="A500" t="str">
            <v>BZ34</v>
          </cell>
          <cell r="B500">
            <v>462</v>
          </cell>
          <cell r="C500" t="str">
            <v>Kabel NYY 3  x 4    Supreme (1 rol = 50 m')</v>
          </cell>
          <cell r="D500" t="str">
            <v>m'</v>
          </cell>
          <cell r="E500">
            <v>9500</v>
          </cell>
        </row>
        <row r="501">
          <cell r="A501" t="str">
            <v>BZ35</v>
          </cell>
          <cell r="B501">
            <v>463</v>
          </cell>
          <cell r="C501" t="str">
            <v>Kabel NYY 4  x 4    Supreme (1 rol = 50 m')</v>
          </cell>
          <cell r="D501" t="str">
            <v>m'</v>
          </cell>
          <cell r="E501">
            <v>15700</v>
          </cell>
        </row>
        <row r="502">
          <cell r="A502" t="str">
            <v>BZ36</v>
          </cell>
          <cell r="B502">
            <v>464</v>
          </cell>
          <cell r="C502" t="str">
            <v>Kabel NYY 2  x 6    Supreme (1 rol = 50 m')</v>
          </cell>
          <cell r="D502" t="str">
            <v>m'</v>
          </cell>
          <cell r="E502">
            <v>7100</v>
          </cell>
        </row>
        <row r="503">
          <cell r="A503" t="str">
            <v>BZ37</v>
          </cell>
          <cell r="B503">
            <v>465</v>
          </cell>
          <cell r="C503" t="str">
            <v>Kabel NYY 3  x 6    Supreme (1 rol = 50 m')</v>
          </cell>
          <cell r="D503" t="str">
            <v>m'</v>
          </cell>
          <cell r="E503">
            <v>11800</v>
          </cell>
        </row>
        <row r="504">
          <cell r="A504" t="str">
            <v>BZ38</v>
          </cell>
          <cell r="B504">
            <v>466</v>
          </cell>
          <cell r="C504" t="str">
            <v>Kabel NYY 4  x 6    Supreme (1 rol = 50 m')</v>
          </cell>
          <cell r="D504" t="str">
            <v>m'</v>
          </cell>
          <cell r="E504">
            <v>14600</v>
          </cell>
        </row>
        <row r="505">
          <cell r="A505" t="str">
            <v>BZ39</v>
          </cell>
          <cell r="B505">
            <v>467</v>
          </cell>
          <cell r="C505" t="str">
            <v>Kabel NYY 2 x 10   Supreme (1 rol = 50 m')</v>
          </cell>
          <cell r="D505" t="str">
            <v>m'</v>
          </cell>
          <cell r="E505">
            <v>12700</v>
          </cell>
        </row>
        <row r="506">
          <cell r="A506" t="str">
            <v>BZ40</v>
          </cell>
          <cell r="B506">
            <v>468</v>
          </cell>
          <cell r="C506" t="str">
            <v>Kabel NYY 3 x 10   Supreme (1 rol = 50 m')</v>
          </cell>
          <cell r="D506" t="str">
            <v>m'</v>
          </cell>
          <cell r="E506">
            <v>17300</v>
          </cell>
        </row>
        <row r="507">
          <cell r="A507" t="str">
            <v>BZ41</v>
          </cell>
          <cell r="B507">
            <v>469</v>
          </cell>
          <cell r="C507" t="str">
            <v>Kabel NYY 4 x 10   Supreme (1 rol = 50 m')</v>
          </cell>
          <cell r="D507" t="str">
            <v>m'</v>
          </cell>
          <cell r="E507">
            <v>21200</v>
          </cell>
        </row>
        <row r="508">
          <cell r="A508" t="str">
            <v>BZ42</v>
          </cell>
          <cell r="B508">
            <v>470</v>
          </cell>
          <cell r="C508" t="str">
            <v>Kabel NYY 4 x 16   Supreme (1 rol = 50 m')</v>
          </cell>
          <cell r="D508" t="str">
            <v>m'</v>
          </cell>
          <cell r="E508">
            <v>33800</v>
          </cell>
        </row>
        <row r="509">
          <cell r="A509" t="str">
            <v>BZ43</v>
          </cell>
          <cell r="B509">
            <v>471</v>
          </cell>
          <cell r="C509" t="str">
            <v>NSFB FUJI EA - 100 A</v>
          </cell>
          <cell r="D509" t="str">
            <v>bh</v>
          </cell>
          <cell r="E509">
            <v>669700</v>
          </cell>
        </row>
        <row r="510">
          <cell r="A510" t="str">
            <v>BZ44</v>
          </cell>
          <cell r="B510">
            <v>472</v>
          </cell>
          <cell r="C510" t="str">
            <v>NSFB FUJI EA - 150 A</v>
          </cell>
          <cell r="D510" t="str">
            <v>bh</v>
          </cell>
          <cell r="E510">
            <v>1584000</v>
          </cell>
        </row>
        <row r="511">
          <cell r="A511" t="str">
            <v>BZ45</v>
          </cell>
          <cell r="B511">
            <v>473</v>
          </cell>
          <cell r="C511" t="str">
            <v>Rumah Panel 30 x 60 cm (kosong)</v>
          </cell>
          <cell r="D511" t="str">
            <v>unt</v>
          </cell>
          <cell r="E511">
            <v>117700</v>
          </cell>
        </row>
        <row r="512">
          <cell r="A512" t="str">
            <v>BZ46</v>
          </cell>
          <cell r="B512">
            <v>474</v>
          </cell>
          <cell r="C512" t="str">
            <v>Skring Kas 2 grop Biasa</v>
          </cell>
          <cell r="D512" t="str">
            <v>unt</v>
          </cell>
          <cell r="E512">
            <v>143900</v>
          </cell>
        </row>
        <row r="513">
          <cell r="A513" t="str">
            <v>BZ47</v>
          </cell>
          <cell r="B513">
            <v>475</v>
          </cell>
          <cell r="C513" t="str">
            <v>Skring Kas 3 grop Biasa</v>
          </cell>
          <cell r="D513" t="str">
            <v>unt</v>
          </cell>
          <cell r="E513">
            <v>172200</v>
          </cell>
        </row>
        <row r="514">
          <cell r="A514" t="str">
            <v>BZ48</v>
          </cell>
          <cell r="B514">
            <v>476</v>
          </cell>
          <cell r="C514" t="str">
            <v>Skring Kas 5 grop Biasa</v>
          </cell>
          <cell r="D514" t="str">
            <v>unt</v>
          </cell>
          <cell r="E514">
            <v>361900</v>
          </cell>
        </row>
        <row r="515">
          <cell r="A515" t="str">
            <v>BZ49</v>
          </cell>
          <cell r="B515">
            <v>477</v>
          </cell>
          <cell r="C515" t="str">
            <v>MCB 1 PAS</v>
          </cell>
          <cell r="D515" t="str">
            <v>bh</v>
          </cell>
          <cell r="E515">
            <v>36300</v>
          </cell>
        </row>
        <row r="516">
          <cell r="A516" t="str">
            <v>BZ50</v>
          </cell>
          <cell r="B516">
            <v>478</v>
          </cell>
          <cell r="C516" t="str">
            <v>MCB 3 PAS</v>
          </cell>
          <cell r="D516" t="str">
            <v>bh</v>
          </cell>
          <cell r="E516">
            <v>45700</v>
          </cell>
        </row>
        <row r="517">
          <cell r="A517" t="str">
            <v>BZ51</v>
          </cell>
          <cell r="B517">
            <v>479</v>
          </cell>
          <cell r="C517" t="str">
            <v>Tahanan 50 A Merk Fuji</v>
          </cell>
          <cell r="D517" t="str">
            <v>bh</v>
          </cell>
          <cell r="E517">
            <v>407700</v>
          </cell>
        </row>
        <row r="518">
          <cell r="A518" t="str">
            <v>BZ53</v>
          </cell>
          <cell r="B518">
            <v>480</v>
          </cell>
          <cell r="C518" t="str">
            <v>Saklar Broko Tunggal Standard ( 1 Phase )</v>
          </cell>
          <cell r="D518" t="str">
            <v>bh</v>
          </cell>
          <cell r="E518">
            <v>13800</v>
          </cell>
        </row>
        <row r="519">
          <cell r="A519" t="str">
            <v>BZ54</v>
          </cell>
          <cell r="B519">
            <v>481</v>
          </cell>
          <cell r="C519" t="str">
            <v>Saklar Broko Seri Standard ( 1 Phase )</v>
          </cell>
          <cell r="D519" t="str">
            <v>bh</v>
          </cell>
          <cell r="E519">
            <v>16500</v>
          </cell>
        </row>
        <row r="520">
          <cell r="A520" t="str">
            <v>BZ55</v>
          </cell>
          <cell r="B520">
            <v>482</v>
          </cell>
          <cell r="C520" t="str">
            <v>Stop Kontak Broko Standard ( 1 Phase )</v>
          </cell>
          <cell r="D520" t="str">
            <v>bh</v>
          </cell>
          <cell r="E520">
            <v>15400</v>
          </cell>
        </row>
        <row r="521">
          <cell r="A521" t="str">
            <v>BZ56</v>
          </cell>
          <cell r="B521">
            <v>483</v>
          </cell>
          <cell r="C521" t="str">
            <v xml:space="preserve">Stop Kontak Broko 3 Phase ( Out Bow )  </v>
          </cell>
          <cell r="D521" t="str">
            <v>bh</v>
          </cell>
          <cell r="E521">
            <v>63800</v>
          </cell>
        </row>
        <row r="522">
          <cell r="A522" t="str">
            <v>BZ57</v>
          </cell>
          <cell r="B522">
            <v>484</v>
          </cell>
          <cell r="C522" t="str">
            <v xml:space="preserve">Stop Kontak Broko 3 Phase ( In Bow )  </v>
          </cell>
          <cell r="D522" t="str">
            <v>bh</v>
          </cell>
          <cell r="E522">
            <v>108600</v>
          </cell>
        </row>
        <row r="523">
          <cell r="A523" t="str">
            <v>BZ58</v>
          </cell>
          <cell r="B523">
            <v>485</v>
          </cell>
          <cell r="C523" t="str">
            <v xml:space="preserve">Stop Kontak Handle 3 Phase  </v>
          </cell>
          <cell r="D523" t="str">
            <v>bh</v>
          </cell>
          <cell r="E523">
            <v>63700</v>
          </cell>
        </row>
        <row r="524">
          <cell r="A524" t="str">
            <v>BZ59</v>
          </cell>
          <cell r="B524">
            <v>486</v>
          </cell>
          <cell r="C524" t="str">
            <v>Instalasi Titik Lampu / Stop Kontak ( Upah dan Alat )</v>
          </cell>
          <cell r="D524" t="str">
            <v>ttk</v>
          </cell>
          <cell r="E524">
            <v>136100</v>
          </cell>
        </row>
        <row r="525">
          <cell r="A525" t="str">
            <v>BZ60</v>
          </cell>
          <cell r="B525">
            <v>487</v>
          </cell>
          <cell r="C525" t="str">
            <v>Lampu pijar 25 Watt s/d 100 Watt</v>
          </cell>
          <cell r="D525" t="str">
            <v>bh</v>
          </cell>
          <cell r="E525">
            <v>6300</v>
          </cell>
        </row>
        <row r="526">
          <cell r="A526" t="str">
            <v>BZ61</v>
          </cell>
          <cell r="B526">
            <v>488</v>
          </cell>
          <cell r="C526" t="str">
            <v>Lampu Neon TL Philip 20 W</v>
          </cell>
          <cell r="D526" t="str">
            <v>bh</v>
          </cell>
          <cell r="E526">
            <v>18000</v>
          </cell>
        </row>
        <row r="527">
          <cell r="A527" t="str">
            <v>BZ62</v>
          </cell>
          <cell r="B527">
            <v>489</v>
          </cell>
          <cell r="C527" t="str">
            <v>Lampu Neon TL Philip 40 W</v>
          </cell>
          <cell r="D527" t="str">
            <v>bh</v>
          </cell>
          <cell r="E527">
            <v>21600</v>
          </cell>
        </row>
        <row r="528">
          <cell r="A528" t="str">
            <v>BZ63</v>
          </cell>
          <cell r="B528">
            <v>490</v>
          </cell>
          <cell r="C528" t="str">
            <v>Trapo TL 20 W ( Philip )</v>
          </cell>
          <cell r="D528" t="str">
            <v>bh</v>
          </cell>
          <cell r="E528">
            <v>25200</v>
          </cell>
        </row>
        <row r="529">
          <cell r="A529" t="str">
            <v>BZ64</v>
          </cell>
          <cell r="B529">
            <v>491</v>
          </cell>
          <cell r="C529" t="str">
            <v>Trapo TL 40 W ( Philip )</v>
          </cell>
          <cell r="D529" t="str">
            <v>bh</v>
          </cell>
          <cell r="E529">
            <v>30000</v>
          </cell>
        </row>
        <row r="530">
          <cell r="A530" t="str">
            <v>BZ65</v>
          </cell>
          <cell r="B530">
            <v>492</v>
          </cell>
          <cell r="C530" t="str">
            <v>Trapo TL 20 W ( Sinar )</v>
          </cell>
          <cell r="D530" t="str">
            <v>bh</v>
          </cell>
          <cell r="E530">
            <v>21000</v>
          </cell>
        </row>
        <row r="531">
          <cell r="A531" t="str">
            <v>BZ66</v>
          </cell>
          <cell r="B531">
            <v>493</v>
          </cell>
          <cell r="C531" t="str">
            <v>Trapo TL 40 W ( Sinar )</v>
          </cell>
          <cell r="D531" t="str">
            <v>bh</v>
          </cell>
          <cell r="E531">
            <v>24800</v>
          </cell>
        </row>
        <row r="532">
          <cell r="A532" t="str">
            <v>BZ67</v>
          </cell>
          <cell r="B532">
            <v>494</v>
          </cell>
          <cell r="C532" t="str">
            <v>Stater Neon Philip</v>
          </cell>
          <cell r="D532" t="str">
            <v>bh</v>
          </cell>
          <cell r="E532">
            <v>3900</v>
          </cell>
        </row>
        <row r="533">
          <cell r="A533" t="str">
            <v>BZ68</v>
          </cell>
          <cell r="B533">
            <v>495</v>
          </cell>
          <cell r="C533" t="str">
            <v>Stater Neon Biasa</v>
          </cell>
          <cell r="D533" t="str">
            <v>bh</v>
          </cell>
          <cell r="E533">
            <v>2000</v>
          </cell>
        </row>
        <row r="534">
          <cell r="A534" t="str">
            <v>BZ69</v>
          </cell>
          <cell r="B534">
            <v>496</v>
          </cell>
          <cell r="C534" t="str">
            <v>Rumah TL In Bow / Out Bow 2 x 20 W ( Kosongan )</v>
          </cell>
          <cell r="D534" t="str">
            <v>bh</v>
          </cell>
          <cell r="E534">
            <v>89300</v>
          </cell>
        </row>
        <row r="535">
          <cell r="A535" t="str">
            <v>BZ70</v>
          </cell>
          <cell r="B535">
            <v>497</v>
          </cell>
          <cell r="C535" t="str">
            <v>Down Light + SL 25 W</v>
          </cell>
          <cell r="D535" t="str">
            <v>bh</v>
          </cell>
          <cell r="E535">
            <v>247200</v>
          </cell>
        </row>
        <row r="536">
          <cell r="A536" t="str">
            <v>BZ71</v>
          </cell>
          <cell r="B536">
            <v>498</v>
          </cell>
          <cell r="C536" t="str">
            <v>Lampu SL Philip 25 W</v>
          </cell>
          <cell r="D536" t="str">
            <v>bh</v>
          </cell>
          <cell r="E536">
            <v>108000</v>
          </cell>
        </row>
        <row r="537">
          <cell r="A537" t="str">
            <v>BZ72</v>
          </cell>
          <cell r="B537">
            <v>499</v>
          </cell>
          <cell r="C537" t="str">
            <v>Lampu Sirkel TL 20 W Lengkap</v>
          </cell>
          <cell r="D537" t="str">
            <v>bh</v>
          </cell>
          <cell r="E537">
            <v>54000</v>
          </cell>
        </row>
        <row r="538">
          <cell r="A538" t="str">
            <v>BZ73</v>
          </cell>
          <cell r="B538">
            <v>500</v>
          </cell>
          <cell r="C538" t="str">
            <v>Lampu Mercuri 80 W</v>
          </cell>
          <cell r="D538" t="str">
            <v>bh</v>
          </cell>
          <cell r="E538">
            <v>89400</v>
          </cell>
        </row>
        <row r="539">
          <cell r="A539" t="str">
            <v>BZ74</v>
          </cell>
          <cell r="B539">
            <v>501</v>
          </cell>
          <cell r="C539" t="str">
            <v xml:space="preserve">Lampu Taman + Tiang + Lampu 1 Buah </v>
          </cell>
          <cell r="D539" t="str">
            <v>bh</v>
          </cell>
          <cell r="E539">
            <v>247200</v>
          </cell>
        </row>
        <row r="540">
          <cell r="A540" t="str">
            <v>BZ75</v>
          </cell>
          <cell r="B540">
            <v>502</v>
          </cell>
          <cell r="C540" t="str">
            <v>Lampu Baret 30 cm + Neon</v>
          </cell>
          <cell r="D540" t="str">
            <v>bh</v>
          </cell>
          <cell r="E540">
            <v>168000</v>
          </cell>
        </row>
        <row r="541">
          <cell r="A541" t="str">
            <v>BZ76</v>
          </cell>
          <cell r="B541">
            <v>503</v>
          </cell>
          <cell r="C541" t="str">
            <v xml:space="preserve">Lampu Neon Arcrilik 2 x 40 W lengkap </v>
          </cell>
          <cell r="D541" t="str">
            <v>bh</v>
          </cell>
          <cell r="E541">
            <v>612000</v>
          </cell>
        </row>
        <row r="542">
          <cell r="A542" t="str">
            <v>BZ77</v>
          </cell>
          <cell r="B542">
            <v>504</v>
          </cell>
          <cell r="C542" t="str">
            <v>Jarum Penangkal Petir 16</v>
          </cell>
          <cell r="D542" t="str">
            <v>bh</v>
          </cell>
          <cell r="E542">
            <v>79000</v>
          </cell>
        </row>
        <row r="543">
          <cell r="A543" t="str">
            <v>BZ78</v>
          </cell>
          <cell r="B543">
            <v>505</v>
          </cell>
          <cell r="C543" t="str">
            <v>Kawat BC ( Tembaga )</v>
          </cell>
          <cell r="D543" t="str">
            <v>kg</v>
          </cell>
          <cell r="E543">
            <v>33600</v>
          </cell>
        </row>
        <row r="544">
          <cell r="A544" t="str">
            <v>BZ79</v>
          </cell>
          <cell r="B544">
            <v>506</v>
          </cell>
          <cell r="C544" t="str">
            <v>Pentanahan Penangkal Petir</v>
          </cell>
          <cell r="D544" t="str">
            <v>ttk</v>
          </cell>
          <cell r="E544">
            <v>348000</v>
          </cell>
        </row>
        <row r="545">
          <cell r="A545" t="str">
            <v>BZ80</v>
          </cell>
          <cell r="B545">
            <v>507</v>
          </cell>
          <cell r="C545" t="str">
            <v>Pentanahan Panel</v>
          </cell>
          <cell r="D545" t="str">
            <v>ttk</v>
          </cell>
          <cell r="E545">
            <v>150000</v>
          </cell>
        </row>
        <row r="547">
          <cell r="C547" t="str">
            <v>P. BAHAN ALAT PENGANTUNG DAN KUNCI</v>
          </cell>
        </row>
        <row r="548">
          <cell r="A548" t="str">
            <v>CC01</v>
          </cell>
          <cell r="B548">
            <v>508</v>
          </cell>
          <cell r="C548" t="str">
            <v>Kunci Silinder ALFA untuk Pintu Alumunium</v>
          </cell>
          <cell r="D548" t="str">
            <v>bh</v>
          </cell>
          <cell r="E548">
            <v>285800</v>
          </cell>
        </row>
        <row r="549">
          <cell r="A549" t="str">
            <v>CC02</v>
          </cell>
          <cell r="B549">
            <v>509</v>
          </cell>
          <cell r="C549" t="str">
            <v>Tarikan Pintu Alumunium</v>
          </cell>
          <cell r="D549" t="str">
            <v>bh</v>
          </cell>
          <cell r="E549">
            <v>285800</v>
          </cell>
        </row>
        <row r="550">
          <cell r="A550" t="str">
            <v>CC03</v>
          </cell>
          <cell r="B550">
            <v>510</v>
          </cell>
          <cell r="C550" t="str">
            <v xml:space="preserve">Kunci 2 Slaag ROYAL </v>
          </cell>
          <cell r="D550" t="str">
            <v>bh</v>
          </cell>
          <cell r="E550">
            <v>91300</v>
          </cell>
        </row>
        <row r="551">
          <cell r="A551" t="str">
            <v>CC04</v>
          </cell>
          <cell r="B551">
            <v>511</v>
          </cell>
          <cell r="C551" t="str">
            <v>Rel Henderson Lengkap</v>
          </cell>
          <cell r="D551" t="str">
            <v>bh</v>
          </cell>
          <cell r="E551">
            <v>633500</v>
          </cell>
        </row>
        <row r="552">
          <cell r="A552" t="str">
            <v>CC05</v>
          </cell>
          <cell r="B552">
            <v>512</v>
          </cell>
          <cell r="C552" t="str">
            <v>Rel Maraton I Pintu</v>
          </cell>
          <cell r="D552" t="str">
            <v>unt</v>
          </cell>
          <cell r="E552">
            <v>136400</v>
          </cell>
        </row>
        <row r="553">
          <cell r="A553" t="str">
            <v>CC06</v>
          </cell>
          <cell r="B553">
            <v>513</v>
          </cell>
          <cell r="C553" t="str">
            <v xml:space="preserve">Kunci 2 Slaag Silinder SEIS Asli type 210 s/d type 226 </v>
          </cell>
          <cell r="D553" t="str">
            <v>bh</v>
          </cell>
          <cell r="E553">
            <v>243100</v>
          </cell>
        </row>
        <row r="554">
          <cell r="A554" t="str">
            <v>CC07</v>
          </cell>
          <cell r="B554">
            <v>514</v>
          </cell>
          <cell r="C554" t="str">
            <v>Kunci 2 Slaag Ancor Asli</v>
          </cell>
          <cell r="D554" t="str">
            <v>bh</v>
          </cell>
          <cell r="E554">
            <v>118000</v>
          </cell>
        </row>
        <row r="555">
          <cell r="A555" t="str">
            <v>CC08</v>
          </cell>
          <cell r="B555">
            <v>515</v>
          </cell>
          <cell r="C555" t="str">
            <v>Kunci 2 Slaag ISO</v>
          </cell>
          <cell r="D555" t="str">
            <v>bh</v>
          </cell>
          <cell r="E555">
            <v>137500</v>
          </cell>
        </row>
        <row r="556">
          <cell r="A556" t="str">
            <v>CC09</v>
          </cell>
          <cell r="B556">
            <v>516</v>
          </cell>
          <cell r="C556" t="str">
            <v xml:space="preserve">Kunci KM Bulat Kualitas Biasa </v>
          </cell>
          <cell r="D556" t="str">
            <v>bh</v>
          </cell>
          <cell r="E556">
            <v>33000</v>
          </cell>
        </row>
        <row r="557">
          <cell r="A557" t="str">
            <v>CC10</v>
          </cell>
          <cell r="B557">
            <v>517</v>
          </cell>
          <cell r="C557" t="str">
            <v xml:space="preserve">Kunci  KM Bulat ALFA </v>
          </cell>
          <cell r="D557" t="str">
            <v>bh</v>
          </cell>
          <cell r="E557">
            <v>63800</v>
          </cell>
        </row>
        <row r="558">
          <cell r="A558" t="str">
            <v>CC11</v>
          </cell>
          <cell r="B558">
            <v>518</v>
          </cell>
          <cell r="C558" t="str">
            <v xml:space="preserve">Kunci 2 Slaag Silinder Utama Standard </v>
          </cell>
          <cell r="D558" t="str">
            <v>bh</v>
          </cell>
          <cell r="E558">
            <v>408100</v>
          </cell>
        </row>
        <row r="559">
          <cell r="A559" t="str">
            <v>CC12</v>
          </cell>
          <cell r="B559">
            <v>519</v>
          </cell>
          <cell r="C559" t="str">
            <v xml:space="preserve">Kunci Gembok Besar </v>
          </cell>
          <cell r="D559" t="str">
            <v>bh</v>
          </cell>
          <cell r="E559">
            <v>49500</v>
          </cell>
        </row>
        <row r="560">
          <cell r="A560" t="str">
            <v>CC13</v>
          </cell>
          <cell r="B560">
            <v>520</v>
          </cell>
          <cell r="C560" t="str">
            <v xml:space="preserve">Kunci 2 Slaag Kuda Terbang </v>
          </cell>
          <cell r="D560" t="str">
            <v>bh</v>
          </cell>
          <cell r="E560">
            <v>62700</v>
          </cell>
        </row>
        <row r="561">
          <cell r="A561" t="str">
            <v>CC14</v>
          </cell>
          <cell r="B561">
            <v>521</v>
          </cell>
          <cell r="C561" t="str">
            <v>Espangolet</v>
          </cell>
          <cell r="D561" t="str">
            <v>ps</v>
          </cell>
          <cell r="E561">
            <v>30800</v>
          </cell>
        </row>
        <row r="562">
          <cell r="A562" t="str">
            <v>CC15</v>
          </cell>
          <cell r="B562">
            <v>522</v>
          </cell>
          <cell r="C562" t="str">
            <v>Grendel 15 cm</v>
          </cell>
          <cell r="D562" t="str">
            <v>bh</v>
          </cell>
          <cell r="E562">
            <v>27500</v>
          </cell>
        </row>
        <row r="563">
          <cell r="A563" t="str">
            <v>CC16</v>
          </cell>
          <cell r="B563">
            <v>523</v>
          </cell>
          <cell r="C563" t="str">
            <v>Grendel 5 cm</v>
          </cell>
          <cell r="D563" t="str">
            <v>bh</v>
          </cell>
          <cell r="E563">
            <v>2800</v>
          </cell>
        </row>
        <row r="564">
          <cell r="A564" t="str">
            <v>CC17</v>
          </cell>
          <cell r="B564">
            <v>524</v>
          </cell>
          <cell r="C564" t="str">
            <v>Hak Angin Kait Jendela Biasa</v>
          </cell>
          <cell r="D564" t="str">
            <v>ps</v>
          </cell>
          <cell r="E564">
            <v>3900</v>
          </cell>
        </row>
        <row r="565">
          <cell r="A565" t="str">
            <v>CC18</v>
          </cell>
          <cell r="B565">
            <v>525</v>
          </cell>
          <cell r="C565" t="str">
            <v>Hak Angin Jendela Antik</v>
          </cell>
          <cell r="D565" t="str">
            <v>ps</v>
          </cell>
          <cell r="E565">
            <v>17600</v>
          </cell>
        </row>
        <row r="566">
          <cell r="A566" t="str">
            <v>CC19</v>
          </cell>
          <cell r="B566">
            <v>526</v>
          </cell>
          <cell r="C566" t="str">
            <v>Hak Angin Sendok Stainless / Kuningan</v>
          </cell>
          <cell r="D566" t="str">
            <v>bh</v>
          </cell>
          <cell r="E566">
            <v>21600</v>
          </cell>
        </row>
        <row r="567">
          <cell r="A567" t="str">
            <v>CC20</v>
          </cell>
          <cell r="B567">
            <v>527</v>
          </cell>
          <cell r="C567" t="str">
            <v>Nako Lengkap Tralis 1 Daun</v>
          </cell>
          <cell r="D567" t="str">
            <v>dn</v>
          </cell>
          <cell r="E567">
            <v>18200</v>
          </cell>
        </row>
        <row r="568">
          <cell r="A568" t="str">
            <v>CC21</v>
          </cell>
          <cell r="B568">
            <v>528</v>
          </cell>
          <cell r="C568" t="str">
            <v>Sloot Pintu berikut  Rantai</v>
          </cell>
          <cell r="D568" t="str">
            <v>bh</v>
          </cell>
          <cell r="E568">
            <v>21600</v>
          </cell>
        </row>
        <row r="569">
          <cell r="A569" t="str">
            <v>CC22</v>
          </cell>
          <cell r="B569">
            <v>529</v>
          </cell>
          <cell r="C569" t="str">
            <v>Sloot Jendela Tunggal</v>
          </cell>
          <cell r="D569" t="str">
            <v>bh</v>
          </cell>
          <cell r="E569">
            <v>8000</v>
          </cell>
        </row>
        <row r="570">
          <cell r="A570" t="str">
            <v>CC23</v>
          </cell>
          <cell r="B570">
            <v>530</v>
          </cell>
          <cell r="C570" t="str">
            <v>Engsel Pintu Unilon Standard</v>
          </cell>
          <cell r="D570" t="str">
            <v>ps</v>
          </cell>
          <cell r="E570">
            <v>13000</v>
          </cell>
        </row>
        <row r="571">
          <cell r="A571" t="str">
            <v>CC24</v>
          </cell>
          <cell r="B571">
            <v>531</v>
          </cell>
          <cell r="C571" t="str">
            <v>Engsel Jendela Unilon</v>
          </cell>
          <cell r="D571" t="str">
            <v>ps</v>
          </cell>
          <cell r="E571">
            <v>9000</v>
          </cell>
        </row>
        <row r="572">
          <cell r="A572" t="str">
            <v>CC25</v>
          </cell>
          <cell r="B572">
            <v>532</v>
          </cell>
          <cell r="C572" t="str">
            <v>Engsel Patrun</v>
          </cell>
          <cell r="D572" t="str">
            <v>ps</v>
          </cell>
          <cell r="E572">
            <v>5500</v>
          </cell>
        </row>
        <row r="573">
          <cell r="A573" t="str">
            <v>CC26</v>
          </cell>
          <cell r="B573">
            <v>533</v>
          </cell>
          <cell r="C573" t="str">
            <v>Engsel Harmonika</v>
          </cell>
          <cell r="D573" t="str">
            <v>m1</v>
          </cell>
          <cell r="E573">
            <v>9400</v>
          </cell>
        </row>
        <row r="574">
          <cell r="A574" t="str">
            <v>CC27</v>
          </cell>
          <cell r="B574">
            <v>534</v>
          </cell>
          <cell r="C574" t="str">
            <v>Door Closer Kelas Standard ( Kelas Sedang )</v>
          </cell>
          <cell r="D574" t="str">
            <v>unt</v>
          </cell>
          <cell r="E574">
            <v>317100</v>
          </cell>
        </row>
        <row r="575">
          <cell r="A575" t="str">
            <v>CC28</v>
          </cell>
          <cell r="B575">
            <v>535</v>
          </cell>
          <cell r="C575" t="str">
            <v>Door Closer Kelas Standard ( Kelas Baik )</v>
          </cell>
          <cell r="D575" t="str">
            <v>unt</v>
          </cell>
          <cell r="E575">
            <v>452700</v>
          </cell>
        </row>
        <row r="576">
          <cell r="A576" t="str">
            <v>CC29</v>
          </cell>
          <cell r="B576">
            <v>536</v>
          </cell>
          <cell r="C576" t="str">
            <v>Door Closer Kelas Rendah</v>
          </cell>
          <cell r="D576" t="str">
            <v>unt</v>
          </cell>
          <cell r="E576">
            <v>153500</v>
          </cell>
        </row>
        <row r="577">
          <cell r="A577" t="str">
            <v>CC30</v>
          </cell>
          <cell r="B577">
            <v>537</v>
          </cell>
          <cell r="C577" t="str">
            <v>Tarikan Almari Rata - rata</v>
          </cell>
          <cell r="D577" t="str">
            <v>bh</v>
          </cell>
          <cell r="E577">
            <v>9400</v>
          </cell>
        </row>
        <row r="578">
          <cell r="A578" t="str">
            <v>CC31</v>
          </cell>
          <cell r="B578">
            <v>538</v>
          </cell>
          <cell r="C578" t="str">
            <v>Seng BJLS 30 lebar 60cm (1 rol 50 m' )</v>
          </cell>
          <cell r="D578" t="str">
            <v>m1</v>
          </cell>
          <cell r="E578">
            <v>24400</v>
          </cell>
        </row>
        <row r="579">
          <cell r="A579" t="str">
            <v>CC32</v>
          </cell>
          <cell r="B579">
            <v>539</v>
          </cell>
          <cell r="C579" t="str">
            <v>Seng BJLS 30 lebar 90cm (1 rol 50 m' )</v>
          </cell>
          <cell r="D579" t="str">
            <v>m1</v>
          </cell>
          <cell r="E579">
            <v>35300</v>
          </cell>
        </row>
        <row r="581">
          <cell r="C581" t="str">
            <v>Q. BAHAN PENGIKAT UNTUK KONTRUKSI JALAN</v>
          </cell>
        </row>
        <row r="582">
          <cell r="A582" t="str">
            <v>CE01</v>
          </cell>
          <cell r="B582">
            <v>540</v>
          </cell>
          <cell r="C582" t="str">
            <v xml:space="preserve">Hotmix Jadi HRS berikut alat dan bahan bakar ( T = 5 cm  =&gt; 9 m2 ) </v>
          </cell>
          <cell r="D582" t="str">
            <v>ton</v>
          </cell>
          <cell r="E582">
            <v>795000</v>
          </cell>
        </row>
        <row r="583">
          <cell r="A583" t="str">
            <v>CE02</v>
          </cell>
          <cell r="B583">
            <v>541</v>
          </cell>
          <cell r="C583" t="str">
            <v>Aspal ( ESO ) 1 Drum 155 Kg</v>
          </cell>
          <cell r="D583" t="str">
            <v>kg</v>
          </cell>
          <cell r="E583">
            <v>6600</v>
          </cell>
        </row>
        <row r="584">
          <cell r="A584" t="str">
            <v>CE03</v>
          </cell>
          <cell r="B584">
            <v>542</v>
          </cell>
          <cell r="C584" t="str">
            <v>Aspal Curah</v>
          </cell>
          <cell r="D584" t="str">
            <v>kg</v>
          </cell>
          <cell r="E584">
            <v>6000</v>
          </cell>
        </row>
        <row r="585">
          <cell r="A585" t="str">
            <v>CE04</v>
          </cell>
          <cell r="B585">
            <v>543</v>
          </cell>
          <cell r="C585" t="str">
            <v>Aspal RC 70 ( Cilacap )</v>
          </cell>
          <cell r="D585" t="str">
            <v>kg</v>
          </cell>
          <cell r="E585">
            <v>6000</v>
          </cell>
        </row>
        <row r="587">
          <cell r="C587" t="str">
            <v>R. BAHAN PENGHISAP AIR SUMUR DALAM</v>
          </cell>
        </row>
        <row r="588">
          <cell r="A588" t="str">
            <v>CG01</v>
          </cell>
          <cell r="B588">
            <v>544</v>
          </cell>
          <cell r="C588" t="str">
            <v>Pompa Kodok</v>
          </cell>
          <cell r="D588" t="str">
            <v>unit</v>
          </cell>
          <cell r="E588">
            <v>144900</v>
          </cell>
        </row>
        <row r="589">
          <cell r="A589" t="str">
            <v>CG02</v>
          </cell>
          <cell r="B589">
            <v>545</v>
          </cell>
          <cell r="C589" t="str">
            <v xml:space="preserve">Pompa Dragon Tegal </v>
          </cell>
          <cell r="D589" t="str">
            <v>unit</v>
          </cell>
          <cell r="E589">
            <v>208200</v>
          </cell>
        </row>
        <row r="590">
          <cell r="A590" t="str">
            <v>CG03</v>
          </cell>
          <cell r="B590">
            <v>546</v>
          </cell>
          <cell r="C590" t="str">
            <v xml:space="preserve">Pompa Dragon Asli </v>
          </cell>
          <cell r="D590" t="str">
            <v>unit</v>
          </cell>
          <cell r="E590">
            <v>633600</v>
          </cell>
        </row>
        <row r="591">
          <cell r="A591" t="str">
            <v>CG04</v>
          </cell>
          <cell r="B591">
            <v>547</v>
          </cell>
          <cell r="C591" t="str">
            <v>Mesin Pompa Air 100 W - Sanyo</v>
          </cell>
          <cell r="D591" t="str">
            <v>unit</v>
          </cell>
          <cell r="E591">
            <v>995500</v>
          </cell>
        </row>
        <row r="592">
          <cell r="A592" t="str">
            <v>CG05</v>
          </cell>
          <cell r="B592">
            <v>548</v>
          </cell>
          <cell r="C592" t="str">
            <v>Mesin Pompa Air 150 W - Sanyo</v>
          </cell>
          <cell r="D592" t="str">
            <v>unit</v>
          </cell>
          <cell r="E592">
            <v>1719300</v>
          </cell>
        </row>
        <row r="593">
          <cell r="A593" t="str">
            <v>CG06</v>
          </cell>
          <cell r="B593">
            <v>549</v>
          </cell>
          <cell r="C593" t="str">
            <v>Pompa Zet pump 250 W - Sanyo</v>
          </cell>
          <cell r="D593" t="str">
            <v>unit</v>
          </cell>
          <cell r="E593">
            <v>4400000</v>
          </cell>
        </row>
        <row r="594">
          <cell r="A594" t="str">
            <v>CG07</v>
          </cell>
          <cell r="B594">
            <v>550</v>
          </cell>
          <cell r="C594" t="str">
            <v>Pompa Zet pump 450 W - Sanyo</v>
          </cell>
          <cell r="D594" t="str">
            <v>unit</v>
          </cell>
          <cell r="E594">
            <v>7150000</v>
          </cell>
        </row>
        <row r="595">
          <cell r="A595" t="str">
            <v>CG08</v>
          </cell>
          <cell r="B595">
            <v>551</v>
          </cell>
          <cell r="C595" t="str">
            <v>Pompa Submersible kap. 150 liter/menit 3 kW</v>
          </cell>
          <cell r="D595" t="str">
            <v>unit</v>
          </cell>
          <cell r="E595">
            <v>25960000</v>
          </cell>
        </row>
        <row r="596">
          <cell r="A596" t="str">
            <v>CG09</v>
          </cell>
          <cell r="B596">
            <v>552</v>
          </cell>
          <cell r="C596" t="str">
            <v xml:space="preserve">Gear Pump kap. 60 liter/menit </v>
          </cell>
          <cell r="D596" t="str">
            <v>unit</v>
          </cell>
          <cell r="E596">
            <v>14954500</v>
          </cell>
        </row>
        <row r="597">
          <cell r="A597" t="str">
            <v>CG10</v>
          </cell>
          <cell r="B597">
            <v>553</v>
          </cell>
          <cell r="C597" t="str">
            <v xml:space="preserve">Deep Well dengan kelengkapannya kap. 150 liter/menit </v>
          </cell>
          <cell r="D597" t="str">
            <v>unit</v>
          </cell>
          <cell r="E597">
            <v>200000000</v>
          </cell>
        </row>
        <row r="598">
          <cell r="A598" t="str">
            <v>CG11</v>
          </cell>
          <cell r="B598">
            <v>554</v>
          </cell>
          <cell r="C598" t="str">
            <v xml:space="preserve">Hand Oil Pump </v>
          </cell>
          <cell r="D598" t="str">
            <v>unit</v>
          </cell>
          <cell r="E598">
            <v>4510000</v>
          </cell>
        </row>
        <row r="600">
          <cell r="C600" t="str">
            <v>S. BAHAN PENAMPUNG AIR</v>
          </cell>
        </row>
        <row r="601">
          <cell r="A601" t="str">
            <v>CI01</v>
          </cell>
          <cell r="B601">
            <v>555</v>
          </cell>
          <cell r="C601" t="str">
            <v>Tangki Air Fiber Glass 0.5 m3 ( Excel )</v>
          </cell>
          <cell r="D601" t="str">
            <v>bh</v>
          </cell>
          <cell r="E601">
            <v>543000</v>
          </cell>
        </row>
        <row r="602">
          <cell r="A602" t="str">
            <v>CI02</v>
          </cell>
          <cell r="B602">
            <v>556</v>
          </cell>
          <cell r="C602" t="str">
            <v>Tangki Air Fiber Glass 1 m3 ( Excel )</v>
          </cell>
          <cell r="D602" t="str">
            <v>bh</v>
          </cell>
          <cell r="E602">
            <v>859300</v>
          </cell>
        </row>
        <row r="603">
          <cell r="A603" t="str">
            <v>CI03</v>
          </cell>
          <cell r="B603">
            <v>557</v>
          </cell>
          <cell r="C603" t="str">
            <v>Tangki Air Fiber Glass 2 m3 ( Excel )</v>
          </cell>
          <cell r="D603" t="str">
            <v>bh</v>
          </cell>
          <cell r="E603">
            <v>1718200</v>
          </cell>
        </row>
        <row r="604">
          <cell r="A604" t="str">
            <v>CI04</v>
          </cell>
          <cell r="B604">
            <v>558</v>
          </cell>
          <cell r="C604" t="str">
            <v>Bak KM Fiber 60 x 60</v>
          </cell>
          <cell r="D604" t="str">
            <v>bh</v>
          </cell>
          <cell r="E604">
            <v>172200</v>
          </cell>
        </row>
        <row r="605">
          <cell r="A605" t="str">
            <v>CI05</v>
          </cell>
          <cell r="B605">
            <v>559</v>
          </cell>
          <cell r="C605" t="str">
            <v>Bak Taraso WC 40 x 40</v>
          </cell>
          <cell r="D605" t="str">
            <v>bh</v>
          </cell>
          <cell r="E605">
            <v>36300</v>
          </cell>
        </row>
        <row r="606">
          <cell r="A606" t="str">
            <v>CI06</v>
          </cell>
          <cell r="B606">
            <v>560</v>
          </cell>
          <cell r="C606" t="str">
            <v>Bak KM Taraso 60 x 60</v>
          </cell>
          <cell r="D606" t="str">
            <v>bh</v>
          </cell>
          <cell r="E606">
            <v>108700</v>
          </cell>
        </row>
        <row r="608">
          <cell r="B608" t="str">
            <v xml:space="preserve"> </v>
          </cell>
          <cell r="C608" t="str">
            <v>T. ALAT TUKANG.</v>
          </cell>
        </row>
        <row r="609">
          <cell r="A609" t="str">
            <v>CL01</v>
          </cell>
          <cell r="B609">
            <v>561</v>
          </cell>
          <cell r="C609" t="str">
            <v>Palu 0,5 kg</v>
          </cell>
          <cell r="D609" t="str">
            <v>bh</v>
          </cell>
          <cell r="E609">
            <v>27500</v>
          </cell>
        </row>
        <row r="610">
          <cell r="A610" t="str">
            <v>CL02</v>
          </cell>
          <cell r="B610">
            <v>562</v>
          </cell>
          <cell r="C610" t="str">
            <v>Cangkul</v>
          </cell>
          <cell r="D610" t="str">
            <v>bh</v>
          </cell>
          <cell r="E610">
            <v>39400</v>
          </cell>
        </row>
        <row r="611">
          <cell r="A611" t="str">
            <v>CL03</v>
          </cell>
          <cell r="B611">
            <v>563</v>
          </cell>
          <cell r="C611" t="str">
            <v>Singkup</v>
          </cell>
          <cell r="D611" t="str">
            <v>bh</v>
          </cell>
          <cell r="E611">
            <v>31500</v>
          </cell>
        </row>
        <row r="612">
          <cell r="A612" t="str">
            <v>CL04</v>
          </cell>
          <cell r="B612">
            <v>564</v>
          </cell>
          <cell r="C612" t="str">
            <v>Sekrop</v>
          </cell>
          <cell r="D612" t="str">
            <v>bh</v>
          </cell>
          <cell r="E612">
            <v>47200</v>
          </cell>
        </row>
        <row r="613">
          <cell r="A613" t="str">
            <v>CL05</v>
          </cell>
          <cell r="B613">
            <v>565</v>
          </cell>
          <cell r="C613" t="str">
            <v>Pengki</v>
          </cell>
          <cell r="D613" t="str">
            <v>bh</v>
          </cell>
          <cell r="E613">
            <v>5500</v>
          </cell>
        </row>
        <row r="614">
          <cell r="A614" t="str">
            <v>CL06</v>
          </cell>
          <cell r="B614">
            <v>566</v>
          </cell>
          <cell r="C614" t="str">
            <v>Linggis</v>
          </cell>
          <cell r="D614" t="str">
            <v>bh</v>
          </cell>
          <cell r="E614">
            <v>31500</v>
          </cell>
        </row>
        <row r="615">
          <cell r="A615" t="str">
            <v>CL07</v>
          </cell>
          <cell r="B615">
            <v>567</v>
          </cell>
          <cell r="C615" t="str">
            <v>Rool Meter 30 meter ( Bahan Plastik )</v>
          </cell>
          <cell r="D615" t="str">
            <v>bh</v>
          </cell>
          <cell r="E615">
            <v>94500</v>
          </cell>
        </row>
        <row r="616">
          <cell r="A616" t="str">
            <v>CL08</v>
          </cell>
          <cell r="B616">
            <v>568</v>
          </cell>
          <cell r="C616" t="str">
            <v>Rool Meter 5 meter ( Bahan Besi )</v>
          </cell>
          <cell r="D616" t="str">
            <v>bh</v>
          </cell>
          <cell r="E616">
            <v>31500</v>
          </cell>
        </row>
        <row r="617">
          <cell r="A617" t="str">
            <v>CL09</v>
          </cell>
          <cell r="B617">
            <v>569</v>
          </cell>
          <cell r="C617" t="str">
            <v xml:space="preserve">Selang Plastik untuk Water Pas dia. 0.5 cm </v>
          </cell>
          <cell r="D617" t="str">
            <v>bh</v>
          </cell>
          <cell r="E617">
            <v>1200</v>
          </cell>
        </row>
        <row r="618">
          <cell r="A618" t="str">
            <v>CL10</v>
          </cell>
          <cell r="B618">
            <v>570</v>
          </cell>
          <cell r="C618" t="str">
            <v xml:space="preserve"> Water Pas Alumuniumm 60 cm </v>
          </cell>
          <cell r="D618" t="str">
            <v>bh</v>
          </cell>
          <cell r="E618">
            <v>78700</v>
          </cell>
        </row>
        <row r="620">
          <cell r="C620" t="str">
            <v xml:space="preserve">U. STANDARD RATA - RATA SEWA ALAT BESAR , ALAT MEKANIK </v>
          </cell>
        </row>
        <row r="621">
          <cell r="C621" t="str">
            <v xml:space="preserve">      TRUK, KENDARAAN RODA 4 &amp; LAINNYA</v>
          </cell>
        </row>
        <row r="622">
          <cell r="A622" t="str">
            <v>CN01</v>
          </cell>
          <cell r="B622">
            <v>571</v>
          </cell>
          <cell r="C622" t="str">
            <v>Sewa Mesin Gilas 8 Ton s/d 10 ton</v>
          </cell>
          <cell r="D622" t="str">
            <v>hari</v>
          </cell>
          <cell r="E622">
            <v>350000</v>
          </cell>
        </row>
        <row r="623">
          <cell r="A623" t="str">
            <v>CN02</v>
          </cell>
          <cell r="B623">
            <v>572</v>
          </cell>
          <cell r="C623" t="str">
            <v>Tirud Roller 3 Jam / hari</v>
          </cell>
          <cell r="D623" t="str">
            <v>hari</v>
          </cell>
          <cell r="E623">
            <v>260000</v>
          </cell>
        </row>
        <row r="624">
          <cell r="A624" t="str">
            <v>CN03</v>
          </cell>
          <cell r="B624">
            <v>573</v>
          </cell>
          <cell r="C624" t="str">
            <v>Tamdam Roller 6 - 8 Ton 5 Jam / hr</v>
          </cell>
          <cell r="D624" t="str">
            <v>hari</v>
          </cell>
          <cell r="E624">
            <v>429000</v>
          </cell>
        </row>
        <row r="625">
          <cell r="A625" t="str">
            <v>CN04</v>
          </cell>
          <cell r="B625">
            <v>574</v>
          </cell>
          <cell r="C625" t="str">
            <v>Tamdam Roller 8 - 10 Ton 5 Jam / hr</v>
          </cell>
          <cell r="D625" t="str">
            <v>hari</v>
          </cell>
          <cell r="E625">
            <v>422500</v>
          </cell>
        </row>
        <row r="626">
          <cell r="A626" t="str">
            <v>CN05</v>
          </cell>
          <cell r="B626">
            <v>575</v>
          </cell>
          <cell r="C626" t="str">
            <v>Roller Viberator - Ped 1 Ton 4 Jam /hr</v>
          </cell>
          <cell r="D626" t="str">
            <v>hari</v>
          </cell>
          <cell r="E626">
            <v>332800</v>
          </cell>
        </row>
        <row r="627">
          <cell r="A627" t="str">
            <v>CN06</v>
          </cell>
          <cell r="B627">
            <v>576</v>
          </cell>
          <cell r="C627" t="str">
            <v>Roller Viberator - Self 7 Ton 5 Jam /hr</v>
          </cell>
          <cell r="D627" t="str">
            <v>hari</v>
          </cell>
          <cell r="E627">
            <v>429000</v>
          </cell>
        </row>
        <row r="628">
          <cell r="A628" t="str">
            <v>CN07</v>
          </cell>
          <cell r="B628">
            <v>577</v>
          </cell>
          <cell r="C628" t="str">
            <v>Roller 3 Wheeled - 8 Ton 5 Jam /hr</v>
          </cell>
          <cell r="D628" t="str">
            <v>hari</v>
          </cell>
          <cell r="E628">
            <v>270400</v>
          </cell>
        </row>
        <row r="629">
          <cell r="A629" t="str">
            <v>CN08</v>
          </cell>
          <cell r="B629">
            <v>578</v>
          </cell>
          <cell r="C629" t="str">
            <v>Roller Pneumatic  8 - 15 Ton 5 Jam /hr</v>
          </cell>
          <cell r="D629" t="str">
            <v>hari</v>
          </cell>
          <cell r="E629">
            <v>465400</v>
          </cell>
        </row>
        <row r="630">
          <cell r="A630" t="str">
            <v>CN09</v>
          </cell>
          <cell r="B630">
            <v>579</v>
          </cell>
          <cell r="C630" t="str">
            <v>Loader Wheeled 5 Jam /hr</v>
          </cell>
          <cell r="D630" t="str">
            <v>hari</v>
          </cell>
          <cell r="E630">
            <v>650000</v>
          </cell>
        </row>
        <row r="631">
          <cell r="A631" t="str">
            <v>CN10</v>
          </cell>
          <cell r="B631">
            <v>580</v>
          </cell>
          <cell r="C631" t="str">
            <v>Sewa Kran 30 Ton</v>
          </cell>
          <cell r="D631" t="str">
            <v>hari</v>
          </cell>
          <cell r="E631">
            <v>3347500</v>
          </cell>
        </row>
        <row r="632">
          <cell r="A632" t="str">
            <v>CN11</v>
          </cell>
          <cell r="B632">
            <v>581</v>
          </cell>
          <cell r="C632" t="str">
            <v>Sewa Exavator Backhoe 5 Jam /hari</v>
          </cell>
          <cell r="D632" t="str">
            <v>hari</v>
          </cell>
          <cell r="E632">
            <v>977600</v>
          </cell>
        </row>
        <row r="633">
          <cell r="A633" t="str">
            <v>CN12</v>
          </cell>
          <cell r="B633">
            <v>582</v>
          </cell>
          <cell r="C633" t="str">
            <v>Sewa Draklint</v>
          </cell>
          <cell r="D633" t="str">
            <v>jam</v>
          </cell>
          <cell r="E633">
            <v>234000</v>
          </cell>
        </row>
        <row r="634">
          <cell r="A634" t="str">
            <v>CN13</v>
          </cell>
          <cell r="B634">
            <v>583</v>
          </cell>
          <cell r="C634" t="str">
            <v>Whell Loader</v>
          </cell>
          <cell r="D634" t="str">
            <v>jam</v>
          </cell>
          <cell r="E634">
            <v>195000</v>
          </cell>
        </row>
        <row r="635">
          <cell r="A635" t="str">
            <v>CN14</v>
          </cell>
          <cell r="B635">
            <v>584</v>
          </cell>
          <cell r="C635" t="str">
            <v>Buldozer 4 Jam /hr</v>
          </cell>
          <cell r="D635" t="str">
            <v>hari</v>
          </cell>
          <cell r="E635">
            <v>884000</v>
          </cell>
        </row>
        <row r="636">
          <cell r="A636" t="str">
            <v>CN15</v>
          </cell>
          <cell r="B636">
            <v>585</v>
          </cell>
          <cell r="C636" t="str">
            <v>Ecavator Hydr 1 m3</v>
          </cell>
          <cell r="D636" t="str">
            <v>hari</v>
          </cell>
          <cell r="E636">
            <v>1023100</v>
          </cell>
        </row>
        <row r="637">
          <cell r="A637" t="str">
            <v>CN16</v>
          </cell>
          <cell r="B637">
            <v>586</v>
          </cell>
          <cell r="C637" t="str">
            <v>Backu</v>
          </cell>
          <cell r="D637" t="str">
            <v>hari</v>
          </cell>
          <cell r="E637">
            <v>185900</v>
          </cell>
        </row>
        <row r="638">
          <cell r="A638" t="str">
            <v>CN17</v>
          </cell>
          <cell r="B638">
            <v>587</v>
          </cell>
          <cell r="C638" t="str">
            <v>Motor Grader 5 Jam /hr</v>
          </cell>
          <cell r="D638" t="str">
            <v>jam</v>
          </cell>
          <cell r="E638">
            <v>790400</v>
          </cell>
        </row>
        <row r="639">
          <cell r="A639" t="str">
            <v>CN18</v>
          </cell>
          <cell r="B639">
            <v>588</v>
          </cell>
          <cell r="C639" t="str">
            <v>Pheumatic Drill Hammer 3 Jam / hr</v>
          </cell>
          <cell r="D639" t="str">
            <v>hari</v>
          </cell>
          <cell r="E639">
            <v>325000</v>
          </cell>
        </row>
        <row r="640">
          <cell r="A640" t="str">
            <v>CN19</v>
          </cell>
          <cell r="B640">
            <v>589</v>
          </cell>
          <cell r="C640" t="str">
            <v>Vibro Roller</v>
          </cell>
          <cell r="D640" t="str">
            <v>hari</v>
          </cell>
          <cell r="E640">
            <v>195000</v>
          </cell>
        </row>
        <row r="641">
          <cell r="A641" t="str">
            <v>CN20</v>
          </cell>
          <cell r="B641">
            <v>590</v>
          </cell>
          <cell r="C641" t="str">
            <v>Stone Crusher</v>
          </cell>
          <cell r="D641" t="str">
            <v>hari</v>
          </cell>
          <cell r="E641">
            <v>325000</v>
          </cell>
        </row>
        <row r="642">
          <cell r="A642" t="str">
            <v>CN21</v>
          </cell>
          <cell r="B642">
            <v>591</v>
          </cell>
          <cell r="C642" t="str">
            <v>AMP</v>
          </cell>
          <cell r="D642" t="str">
            <v>hari</v>
          </cell>
          <cell r="E642">
            <v>3000000</v>
          </cell>
        </row>
        <row r="643">
          <cell r="A643" t="str">
            <v>CN22</v>
          </cell>
          <cell r="B643">
            <v>592</v>
          </cell>
          <cell r="C643" t="str">
            <v>Teractor Equament 2 Jam /hr</v>
          </cell>
          <cell r="D643" t="str">
            <v>hari</v>
          </cell>
          <cell r="E643">
            <v>111800</v>
          </cell>
        </row>
        <row r="644">
          <cell r="A644" t="str">
            <v>CN23</v>
          </cell>
          <cell r="B644">
            <v>593</v>
          </cell>
          <cell r="C644" t="str">
            <v>Screning Plent 5 Jam /hr</v>
          </cell>
          <cell r="D644" t="str">
            <v>hari</v>
          </cell>
          <cell r="E644">
            <v>559000</v>
          </cell>
        </row>
        <row r="645">
          <cell r="A645" t="str">
            <v>CN24</v>
          </cell>
          <cell r="B645">
            <v>594</v>
          </cell>
          <cell r="C645" t="str">
            <v>Asphal Finisher</v>
          </cell>
          <cell r="D645" t="str">
            <v>hari</v>
          </cell>
          <cell r="E645">
            <v>325000</v>
          </cell>
        </row>
        <row r="646">
          <cell r="A646" t="str">
            <v>CN25</v>
          </cell>
          <cell r="B646">
            <v>595</v>
          </cell>
          <cell r="C646" t="str">
            <v>Asphal Melting Kalte</v>
          </cell>
          <cell r="D646" t="str">
            <v>hari</v>
          </cell>
          <cell r="E646">
            <v>175500</v>
          </cell>
        </row>
        <row r="647">
          <cell r="A647" t="str">
            <v>CN26</v>
          </cell>
          <cell r="B647">
            <v>596</v>
          </cell>
          <cell r="C647" t="str">
            <v>Asphal Spayer</v>
          </cell>
          <cell r="D647" t="str">
            <v>hari</v>
          </cell>
          <cell r="E647">
            <v>139100</v>
          </cell>
        </row>
        <row r="648">
          <cell r="A648" t="str">
            <v>CN27</v>
          </cell>
          <cell r="B648">
            <v>597</v>
          </cell>
          <cell r="C648" t="str">
            <v>Asphal MIxing Plant</v>
          </cell>
          <cell r="D648" t="str">
            <v>hari</v>
          </cell>
          <cell r="E648">
            <v>1209000</v>
          </cell>
        </row>
        <row r="649">
          <cell r="A649" t="str">
            <v>CN28</v>
          </cell>
          <cell r="B649">
            <v>598</v>
          </cell>
          <cell r="C649" t="str">
            <v>Sprayer,Self - Prop. 10001 4 Jam/hr</v>
          </cell>
          <cell r="D649" t="str">
            <v>hari</v>
          </cell>
          <cell r="E649">
            <v>325000</v>
          </cell>
        </row>
        <row r="650">
          <cell r="A650" t="str">
            <v>CN29</v>
          </cell>
          <cell r="B650">
            <v>599</v>
          </cell>
          <cell r="C650" t="str">
            <v>Tamper, Viberator Plate 3 Jam /hari</v>
          </cell>
          <cell r="D650" t="str">
            <v>hari</v>
          </cell>
          <cell r="E650">
            <v>260000</v>
          </cell>
        </row>
        <row r="651">
          <cell r="A651" t="str">
            <v>CN30</v>
          </cell>
          <cell r="B651">
            <v>600</v>
          </cell>
          <cell r="C651" t="str">
            <v>Crusher / SCR</v>
          </cell>
          <cell r="D651" t="str">
            <v>hari</v>
          </cell>
          <cell r="E651">
            <v>1391000</v>
          </cell>
        </row>
        <row r="652">
          <cell r="A652" t="str">
            <v>CN31</v>
          </cell>
          <cell r="B652">
            <v>601</v>
          </cell>
          <cell r="C652" t="str">
            <v>Concrete Mixer 0.125 m3</v>
          </cell>
          <cell r="D652" t="str">
            <v>hari</v>
          </cell>
          <cell r="E652">
            <v>111800</v>
          </cell>
        </row>
        <row r="653">
          <cell r="A653" t="str">
            <v>CN32</v>
          </cell>
          <cell r="B653">
            <v>602</v>
          </cell>
          <cell r="C653" t="str">
            <v>Concrete Mixer 0.5 m3</v>
          </cell>
          <cell r="D653" t="str">
            <v>hari</v>
          </cell>
          <cell r="E653">
            <v>159900</v>
          </cell>
        </row>
        <row r="654">
          <cell r="A654" t="str">
            <v>CN33</v>
          </cell>
          <cell r="B654">
            <v>603</v>
          </cell>
          <cell r="C654" t="str">
            <v>Concrete Viberator</v>
          </cell>
          <cell r="D654" t="str">
            <v>hari</v>
          </cell>
          <cell r="E654">
            <v>78000</v>
          </cell>
        </row>
        <row r="655">
          <cell r="A655" t="str">
            <v>CN34</v>
          </cell>
          <cell r="B655">
            <v>604</v>
          </cell>
          <cell r="C655" t="str">
            <v>Pick Up</v>
          </cell>
          <cell r="D655" t="str">
            <v>hari</v>
          </cell>
          <cell r="E655">
            <v>325000</v>
          </cell>
        </row>
        <row r="656">
          <cell r="A656" t="str">
            <v>CN35</v>
          </cell>
          <cell r="B656">
            <v>605</v>
          </cell>
          <cell r="C656" t="str">
            <v>Dump Truck 3.5 Ton</v>
          </cell>
          <cell r="D656" t="str">
            <v>hari</v>
          </cell>
          <cell r="E656">
            <v>416000</v>
          </cell>
        </row>
        <row r="657">
          <cell r="A657" t="str">
            <v>CN36</v>
          </cell>
          <cell r="B657">
            <v>606</v>
          </cell>
          <cell r="C657" t="str">
            <v>Dump Truck 5 Ton 4 Jam /hr</v>
          </cell>
          <cell r="D657" t="str">
            <v>hari</v>
          </cell>
          <cell r="E657">
            <v>483600</v>
          </cell>
        </row>
        <row r="658">
          <cell r="A658" t="str">
            <v>CN37</v>
          </cell>
          <cell r="B658">
            <v>607</v>
          </cell>
          <cell r="C658" t="str">
            <v>Flatbed Truck 3.5 Ton</v>
          </cell>
          <cell r="D658" t="str">
            <v>hari</v>
          </cell>
          <cell r="E658">
            <v>445900</v>
          </cell>
        </row>
        <row r="659">
          <cell r="A659" t="str">
            <v>CN38</v>
          </cell>
          <cell r="B659">
            <v>608</v>
          </cell>
          <cell r="C659" t="str">
            <v>Truck 3/4 ( Colt Disel )</v>
          </cell>
          <cell r="D659" t="str">
            <v>hari</v>
          </cell>
          <cell r="E659">
            <v>373100</v>
          </cell>
        </row>
        <row r="660">
          <cell r="A660" t="str">
            <v>CN39</v>
          </cell>
          <cell r="B660">
            <v>609</v>
          </cell>
          <cell r="C660" t="str">
            <v>Truck Fuso</v>
          </cell>
          <cell r="D660" t="str">
            <v>hari</v>
          </cell>
          <cell r="E660">
            <v>780000</v>
          </cell>
        </row>
        <row r="661">
          <cell r="A661" t="str">
            <v>CN40</v>
          </cell>
          <cell r="B661">
            <v>610</v>
          </cell>
          <cell r="C661" t="str">
            <v>Mesin Las Listrik 18 pk  8 jam</v>
          </cell>
          <cell r="D661" t="str">
            <v>hari</v>
          </cell>
          <cell r="E661">
            <v>148200</v>
          </cell>
        </row>
        <row r="662">
          <cell r="A662" t="str">
            <v>CN41</v>
          </cell>
          <cell r="B662">
            <v>611</v>
          </cell>
          <cell r="C662" t="str">
            <v>Mesin Pompa Air  3 "</v>
          </cell>
          <cell r="D662" t="str">
            <v>hari</v>
          </cell>
          <cell r="E662">
            <v>139100</v>
          </cell>
        </row>
        <row r="663">
          <cell r="A663" t="str">
            <v>CN42</v>
          </cell>
          <cell r="B663">
            <v>612</v>
          </cell>
          <cell r="C663" t="str">
            <v>Stamper 8 Jam</v>
          </cell>
          <cell r="D663" t="str">
            <v>hari</v>
          </cell>
          <cell r="E663">
            <v>104000</v>
          </cell>
        </row>
        <row r="664">
          <cell r="A664" t="str">
            <v>CN43</v>
          </cell>
          <cell r="B664">
            <v>613</v>
          </cell>
          <cell r="C664" t="str">
            <v>Compresor Air</v>
          </cell>
          <cell r="D664" t="str">
            <v>hari</v>
          </cell>
          <cell r="E664">
            <v>139100</v>
          </cell>
        </row>
        <row r="665">
          <cell r="A665" t="str">
            <v>CN44</v>
          </cell>
          <cell r="B665">
            <v>614</v>
          </cell>
          <cell r="C665" t="str">
            <v>Pump Water ( 5 cm ) 30 m3 / hari</v>
          </cell>
          <cell r="D665" t="str">
            <v>hari</v>
          </cell>
          <cell r="E665">
            <v>65000</v>
          </cell>
        </row>
        <row r="666">
          <cell r="A666" t="str">
            <v>CN45</v>
          </cell>
          <cell r="B666">
            <v>615</v>
          </cell>
          <cell r="C666" t="str">
            <v>Trailler, Towed 1 Ton 3 Jam/hr</v>
          </cell>
          <cell r="D666" t="str">
            <v>hari</v>
          </cell>
          <cell r="E666">
            <v>71500</v>
          </cell>
        </row>
        <row r="667">
          <cell r="A667" t="str">
            <v>CN46</v>
          </cell>
          <cell r="B667">
            <v>616</v>
          </cell>
          <cell r="C667" t="str">
            <v>Water Tank Truck 2 Jam/hr</v>
          </cell>
          <cell r="D667" t="str">
            <v>hari</v>
          </cell>
          <cell r="E667">
            <v>278900</v>
          </cell>
        </row>
        <row r="669">
          <cell r="C669" t="str">
            <v>V. BAHAN BAKAR DAN PELUMAS</v>
          </cell>
        </row>
        <row r="670">
          <cell r="A670" t="str">
            <v>CP01</v>
          </cell>
          <cell r="B670">
            <v>617</v>
          </cell>
          <cell r="C670" t="str">
            <v>Minyak Tanah</v>
          </cell>
          <cell r="D670" t="str">
            <v>lt</v>
          </cell>
          <cell r="E670">
            <v>3300</v>
          </cell>
        </row>
        <row r="671">
          <cell r="A671" t="str">
            <v>CP02</v>
          </cell>
          <cell r="B671">
            <v>618</v>
          </cell>
          <cell r="C671" t="str">
            <v>Kayu Bakar Dari Kayu  Karet</v>
          </cell>
          <cell r="D671" t="str">
            <v>m³</v>
          </cell>
          <cell r="E671">
            <v>99000</v>
          </cell>
        </row>
        <row r="672">
          <cell r="A672" t="str">
            <v>CP03</v>
          </cell>
          <cell r="B672">
            <v>619</v>
          </cell>
          <cell r="C672" t="str">
            <v>Bahan Bakar Residu</v>
          </cell>
          <cell r="D672" t="str">
            <v>lt</v>
          </cell>
          <cell r="E672">
            <v>1700</v>
          </cell>
        </row>
        <row r="673">
          <cell r="A673" t="str">
            <v>CP04</v>
          </cell>
          <cell r="B673">
            <v>620</v>
          </cell>
          <cell r="C673" t="str">
            <v>Minyak Solar</v>
          </cell>
          <cell r="D673" t="str">
            <v>lt</v>
          </cell>
          <cell r="E673">
            <v>4700</v>
          </cell>
        </row>
        <row r="674">
          <cell r="A674" t="str">
            <v>CP05</v>
          </cell>
          <cell r="B674">
            <v>621</v>
          </cell>
          <cell r="C674" t="str">
            <v>Bensin Premium</v>
          </cell>
          <cell r="D674" t="str">
            <v>lt</v>
          </cell>
          <cell r="E674">
            <v>5000</v>
          </cell>
        </row>
        <row r="675">
          <cell r="A675" t="str">
            <v>CP06</v>
          </cell>
          <cell r="B675">
            <v>622</v>
          </cell>
          <cell r="C675" t="str">
            <v>Plus Oil</v>
          </cell>
          <cell r="D675" t="str">
            <v>lt</v>
          </cell>
          <cell r="E675">
            <v>1100</v>
          </cell>
        </row>
        <row r="676">
          <cell r="A676" t="str">
            <v>CP07</v>
          </cell>
          <cell r="B676">
            <v>623</v>
          </cell>
          <cell r="C676" t="str">
            <v>Oli Mesran 40 SAE</v>
          </cell>
          <cell r="D676" t="str">
            <v>lt</v>
          </cell>
          <cell r="E676">
            <v>27500</v>
          </cell>
        </row>
        <row r="677">
          <cell r="A677" t="str">
            <v>CP08</v>
          </cell>
          <cell r="B677">
            <v>624</v>
          </cell>
          <cell r="C677" t="str">
            <v>Elpiji / botol</v>
          </cell>
          <cell r="D677" t="str">
            <v>15 kg</v>
          </cell>
          <cell r="E677">
            <v>60500</v>
          </cell>
        </row>
        <row r="678">
          <cell r="A678" t="str">
            <v>CP09</v>
          </cell>
          <cell r="B678">
            <v>625</v>
          </cell>
          <cell r="C678" t="str">
            <v>Asitilin / botol</v>
          </cell>
          <cell r="D678" t="str">
            <v>15.1 kg</v>
          </cell>
          <cell r="E678">
            <v>71500</v>
          </cell>
        </row>
        <row r="679">
          <cell r="A679" t="str">
            <v>CP10</v>
          </cell>
          <cell r="B679">
            <v>626</v>
          </cell>
          <cell r="C679" t="str">
            <v>Angin ( 02 ) / botol</v>
          </cell>
          <cell r="D679" t="str">
            <v>btl</v>
          </cell>
          <cell r="E679">
            <v>41100</v>
          </cell>
        </row>
        <row r="680">
          <cell r="A680" t="str">
            <v>CP11</v>
          </cell>
          <cell r="B680">
            <v>627</v>
          </cell>
          <cell r="C680" t="str">
            <v>Kawat Las Listrik</v>
          </cell>
          <cell r="D680" t="str">
            <v>kg</v>
          </cell>
          <cell r="E680">
            <v>13800</v>
          </cell>
        </row>
        <row r="681">
          <cell r="B681">
            <v>627</v>
          </cell>
          <cell r="C681" t="str">
            <v>Karbit</v>
          </cell>
          <cell r="D681" t="str">
            <v>kg</v>
          </cell>
          <cell r="E681">
            <v>6600</v>
          </cell>
        </row>
        <row r="682">
          <cell r="A682" t="str">
            <v>CP12</v>
          </cell>
        </row>
        <row r="684">
          <cell r="A684" t="str">
            <v>ZZ99</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
      <sheetName val="rekap"/>
      <sheetName val="ren.bupati a"/>
      <sheetName val="rek-bup"/>
      <sheetName val="ren.hubbup"/>
      <sheetName val="rek-hub"/>
      <sheetName val="temu"/>
      <sheetName val="rek-temu"/>
      <sheetName val="pond"/>
      <sheetName val="rek-pond"/>
      <sheetName val="1-4"/>
      <sheetName val="rek1-4"/>
      <sheetName val="ANAL"/>
      <sheetName val="SAT"/>
      <sheetName val="Sheet1"/>
      <sheetName val="landscp"/>
      <sheetName val="rek-landscp"/>
    </sheetNames>
    <sheetDataSet>
      <sheetData sheetId="0" refreshError="1">
        <row r="13">
          <cell r="B13" t="str">
            <v>PT. WIDYA SATRIA</v>
          </cell>
        </row>
        <row r="14">
          <cell r="B14" t="str">
            <v>IR. H. DIRGAHAJU GADJAH PERDANA</v>
          </cell>
        </row>
        <row r="15">
          <cell r="B15" t="str">
            <v>DIREKTUR TEKNIK</v>
          </cell>
        </row>
        <row r="16">
          <cell r="B16" t="str">
            <v>DIREKTUR UTAMA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
      <sheetName val="rekap"/>
      <sheetName val="ren.bupati a"/>
      <sheetName val="rek-bup"/>
      <sheetName val="ren.hubbup"/>
      <sheetName val="rek-hub"/>
      <sheetName val="temu"/>
      <sheetName val="rek-temu"/>
      <sheetName val="pond"/>
      <sheetName val="rek-pond"/>
      <sheetName val="1-4"/>
      <sheetName val="rek1-4"/>
      <sheetName val="ANAL"/>
      <sheetName val="SAT"/>
      <sheetName val="Sheet1"/>
      <sheetName val="landscp"/>
      <sheetName val="rek-landscp"/>
    </sheetNames>
    <sheetDataSet>
      <sheetData sheetId="0" refreshError="1">
        <row r="13">
          <cell r="B13" t="str">
            <v>PT. WIDYA SATRIA</v>
          </cell>
        </row>
        <row r="14">
          <cell r="B14" t="str">
            <v>IR. H. DIRGAHAJU GADJAH PERDANA</v>
          </cell>
        </row>
        <row r="15">
          <cell r="B15" t="str">
            <v>DIREKTUR TEKNIK</v>
          </cell>
        </row>
        <row r="16">
          <cell r="B16" t="str">
            <v>DIREKTUR UTAMA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
      <sheetName val="rekap"/>
      <sheetName val="ren.bupati a"/>
      <sheetName val="rek-bup"/>
      <sheetName val="ren.hubbup"/>
      <sheetName val="rek-hub"/>
      <sheetName val="temu"/>
      <sheetName val="rek-temu"/>
      <sheetName val="1-8"/>
      <sheetName val="rek1-8"/>
      <sheetName val="ANAL"/>
      <sheetName val="SAT"/>
      <sheetName val="pond"/>
      <sheetName val="rek-pond"/>
      <sheetName val="landscp"/>
      <sheetName val="rek-landscp"/>
      <sheetName val="Sheet1"/>
    </sheetNames>
    <sheetDataSet>
      <sheetData sheetId="0">
        <row r="12">
          <cell r="B12" t="str">
            <v>Surabaya, 20 Juli 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
      <sheetName val="rekap"/>
      <sheetName val="ren.bupati a"/>
      <sheetName val="rek-bup"/>
      <sheetName val="ren.hubbup"/>
      <sheetName val="rek-hub"/>
      <sheetName val="temu"/>
      <sheetName val="rek-temu"/>
      <sheetName val="1-8"/>
      <sheetName val="rek1-8"/>
      <sheetName val="ANAL"/>
      <sheetName val="SAT"/>
      <sheetName val="pond"/>
      <sheetName val="rek-pond"/>
      <sheetName val="landscp"/>
      <sheetName val="rek-landscp"/>
      <sheetName val="Sheet1"/>
    </sheetNames>
    <sheetDataSet>
      <sheetData sheetId="0">
        <row r="12">
          <cell r="B12" t="str">
            <v>Surabaya, 20 Juli 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b lt 2 bo"/>
      <sheetName val="Breakdown"/>
      <sheetName val="s_v13"/>
      <sheetName val="s_v14"/>
      <sheetName val="s_v16"/>
      <sheetName val="TOWN"/>
      <sheetName val="KH-Q1,Q2,01"/>
      <sheetName val="DAF-1"/>
      <sheetName val="analisa hor"/>
      <sheetName val="Cover Daf-2"/>
      <sheetName val="BAG-2"/>
      <sheetName val="A"/>
      <sheetName val="Analisa"/>
      <sheetName val="HRG BHN"/>
      <sheetName val="BAHAN"/>
      <sheetName val="FINISHING"/>
      <sheetName val="r_fin"/>
      <sheetName val="ES-PARK"/>
      <sheetName val="ES_PARK"/>
      <sheetName val="BQ-Tenis"/>
      <sheetName val="Arsitektur"/>
      <sheetName val="Material"/>
      <sheetName val="BOQ_Aula"/>
      <sheetName val="Prelim"/>
      <sheetName val="hsd"/>
      <sheetName val="sai"/>
      <sheetName val="bau"/>
      <sheetName val="MAPP"/>
      <sheetName val="rek det 1-3"/>
      <sheetName val="WI"/>
      <sheetName val="upah &amp; bhn"/>
      <sheetName val="Cover"/>
      <sheetName val="I-KAMAR"/>
      <sheetName val="daf-3(OK)"/>
      <sheetName val="daf-7(OK)"/>
      <sheetName val="Sheet1"/>
      <sheetName val="Rekap "/>
      <sheetName val="6th FLOOR INTERIOR"/>
      <sheetName val="6TH FLOOR M&amp;E"/>
      <sheetName val="6TH FLOOR AV"/>
      <sheetName val="7th FLOOR INTERIOR"/>
      <sheetName val="7th FLOOR M&amp;E"/>
      <sheetName val="7th FLOOR AV"/>
      <sheetName val="8th FLOOR INTERIOR"/>
      <sheetName val="8th FLOOR M&amp;E"/>
      <sheetName val="8th FLOOR AV"/>
      <sheetName val="Transport"/>
      <sheetName val="304-0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R30"/>
  <sheetViews>
    <sheetView showGridLines="0" view="pageBreakPreview" zoomScale="115" zoomScaleNormal="75" zoomScaleSheetLayoutView="75" workbookViewId="0">
      <selection activeCell="E6" sqref="E6:E29"/>
    </sheetView>
  </sheetViews>
  <sheetFormatPr defaultRowHeight="15"/>
  <cols>
    <col min="1" max="1" width="5.7109375" style="59" customWidth="1"/>
    <col min="2" max="2" width="8" style="59" customWidth="1"/>
    <col min="3" max="3" width="38.5703125" style="59" customWidth="1"/>
    <col min="4" max="4" width="14.7109375" style="59" customWidth="1"/>
    <col min="5" max="5" width="18.42578125" style="59" customWidth="1"/>
    <col min="6" max="16" width="9.140625" style="59" customWidth="1"/>
    <col min="17" max="17" width="9.140625" style="59"/>
    <col min="18" max="18" width="9.5703125" style="59" bestFit="1" customWidth="1"/>
    <col min="19" max="256" width="9.140625" style="59"/>
    <col min="257" max="257" width="5.7109375" style="59" customWidth="1"/>
    <col min="258" max="258" width="8" style="59" customWidth="1"/>
    <col min="259" max="259" width="38.5703125" style="59" customWidth="1"/>
    <col min="260" max="260" width="14.7109375" style="59" customWidth="1"/>
    <col min="261" max="261" width="18.42578125" style="59" customWidth="1"/>
    <col min="262" max="272" width="9.140625" style="59" customWidth="1"/>
    <col min="273" max="273" width="9.140625" style="59"/>
    <col min="274" max="274" width="9.5703125" style="59" bestFit="1" customWidth="1"/>
    <col min="275" max="512" width="9.140625" style="59"/>
    <col min="513" max="513" width="5.7109375" style="59" customWidth="1"/>
    <col min="514" max="514" width="8" style="59" customWidth="1"/>
    <col min="515" max="515" width="38.5703125" style="59" customWidth="1"/>
    <col min="516" max="516" width="14.7109375" style="59" customWidth="1"/>
    <col min="517" max="517" width="18.42578125" style="59" customWidth="1"/>
    <col min="518" max="528" width="9.140625" style="59" customWidth="1"/>
    <col min="529" max="529" width="9.140625" style="59"/>
    <col min="530" max="530" width="9.5703125" style="59" bestFit="1" customWidth="1"/>
    <col min="531" max="768" width="9.140625" style="59"/>
    <col min="769" max="769" width="5.7109375" style="59" customWidth="1"/>
    <col min="770" max="770" width="8" style="59" customWidth="1"/>
    <col min="771" max="771" width="38.5703125" style="59" customWidth="1"/>
    <col min="772" max="772" width="14.7109375" style="59" customWidth="1"/>
    <col min="773" max="773" width="18.42578125" style="59" customWidth="1"/>
    <col min="774" max="784" width="9.140625" style="59" customWidth="1"/>
    <col min="785" max="785" width="9.140625" style="59"/>
    <col min="786" max="786" width="9.5703125" style="59" bestFit="1" customWidth="1"/>
    <col min="787" max="1024" width="9.140625" style="59"/>
    <col min="1025" max="1025" width="5.7109375" style="59" customWidth="1"/>
    <col min="1026" max="1026" width="8" style="59" customWidth="1"/>
    <col min="1027" max="1027" width="38.5703125" style="59" customWidth="1"/>
    <col min="1028" max="1028" width="14.7109375" style="59" customWidth="1"/>
    <col min="1029" max="1029" width="18.42578125" style="59" customWidth="1"/>
    <col min="1030" max="1040" width="9.140625" style="59" customWidth="1"/>
    <col min="1041" max="1041" width="9.140625" style="59"/>
    <col min="1042" max="1042" width="9.5703125" style="59" bestFit="1" customWidth="1"/>
    <col min="1043" max="1280" width="9.140625" style="59"/>
    <col min="1281" max="1281" width="5.7109375" style="59" customWidth="1"/>
    <col min="1282" max="1282" width="8" style="59" customWidth="1"/>
    <col min="1283" max="1283" width="38.5703125" style="59" customWidth="1"/>
    <col min="1284" max="1284" width="14.7109375" style="59" customWidth="1"/>
    <col min="1285" max="1285" width="18.42578125" style="59" customWidth="1"/>
    <col min="1286" max="1296" width="9.140625" style="59" customWidth="1"/>
    <col min="1297" max="1297" width="9.140625" style="59"/>
    <col min="1298" max="1298" width="9.5703125" style="59" bestFit="1" customWidth="1"/>
    <col min="1299" max="1536" width="9.140625" style="59"/>
    <col min="1537" max="1537" width="5.7109375" style="59" customWidth="1"/>
    <col min="1538" max="1538" width="8" style="59" customWidth="1"/>
    <col min="1539" max="1539" width="38.5703125" style="59" customWidth="1"/>
    <col min="1540" max="1540" width="14.7109375" style="59" customWidth="1"/>
    <col min="1541" max="1541" width="18.42578125" style="59" customWidth="1"/>
    <col min="1542" max="1552" width="9.140625" style="59" customWidth="1"/>
    <col min="1553" max="1553" width="9.140625" style="59"/>
    <col min="1554" max="1554" width="9.5703125" style="59" bestFit="1" customWidth="1"/>
    <col min="1555" max="1792" width="9.140625" style="59"/>
    <col min="1793" max="1793" width="5.7109375" style="59" customWidth="1"/>
    <col min="1794" max="1794" width="8" style="59" customWidth="1"/>
    <col min="1795" max="1795" width="38.5703125" style="59" customWidth="1"/>
    <col min="1796" max="1796" width="14.7109375" style="59" customWidth="1"/>
    <col min="1797" max="1797" width="18.42578125" style="59" customWidth="1"/>
    <col min="1798" max="1808" width="9.140625" style="59" customWidth="1"/>
    <col min="1809" max="1809" width="9.140625" style="59"/>
    <col min="1810" max="1810" width="9.5703125" style="59" bestFit="1" customWidth="1"/>
    <col min="1811" max="2048" width="9.140625" style="59"/>
    <col min="2049" max="2049" width="5.7109375" style="59" customWidth="1"/>
    <col min="2050" max="2050" width="8" style="59" customWidth="1"/>
    <col min="2051" max="2051" width="38.5703125" style="59" customWidth="1"/>
    <col min="2052" max="2052" width="14.7109375" style="59" customWidth="1"/>
    <col min="2053" max="2053" width="18.42578125" style="59" customWidth="1"/>
    <col min="2054" max="2064" width="9.140625" style="59" customWidth="1"/>
    <col min="2065" max="2065" width="9.140625" style="59"/>
    <col min="2066" max="2066" width="9.5703125" style="59" bestFit="1" customWidth="1"/>
    <col min="2067" max="2304" width="9.140625" style="59"/>
    <col min="2305" max="2305" width="5.7109375" style="59" customWidth="1"/>
    <col min="2306" max="2306" width="8" style="59" customWidth="1"/>
    <col min="2307" max="2307" width="38.5703125" style="59" customWidth="1"/>
    <col min="2308" max="2308" width="14.7109375" style="59" customWidth="1"/>
    <col min="2309" max="2309" width="18.42578125" style="59" customWidth="1"/>
    <col min="2310" max="2320" width="9.140625" style="59" customWidth="1"/>
    <col min="2321" max="2321" width="9.140625" style="59"/>
    <col min="2322" max="2322" width="9.5703125" style="59" bestFit="1" customWidth="1"/>
    <col min="2323" max="2560" width="9.140625" style="59"/>
    <col min="2561" max="2561" width="5.7109375" style="59" customWidth="1"/>
    <col min="2562" max="2562" width="8" style="59" customWidth="1"/>
    <col min="2563" max="2563" width="38.5703125" style="59" customWidth="1"/>
    <col min="2564" max="2564" width="14.7109375" style="59" customWidth="1"/>
    <col min="2565" max="2565" width="18.42578125" style="59" customWidth="1"/>
    <col min="2566" max="2576" width="9.140625" style="59" customWidth="1"/>
    <col min="2577" max="2577" width="9.140625" style="59"/>
    <col min="2578" max="2578" width="9.5703125" style="59" bestFit="1" customWidth="1"/>
    <col min="2579" max="2816" width="9.140625" style="59"/>
    <col min="2817" max="2817" width="5.7109375" style="59" customWidth="1"/>
    <col min="2818" max="2818" width="8" style="59" customWidth="1"/>
    <col min="2819" max="2819" width="38.5703125" style="59" customWidth="1"/>
    <col min="2820" max="2820" width="14.7109375" style="59" customWidth="1"/>
    <col min="2821" max="2821" width="18.42578125" style="59" customWidth="1"/>
    <col min="2822" max="2832" width="9.140625" style="59" customWidth="1"/>
    <col min="2833" max="2833" width="9.140625" style="59"/>
    <col min="2834" max="2834" width="9.5703125" style="59" bestFit="1" customWidth="1"/>
    <col min="2835" max="3072" width="9.140625" style="59"/>
    <col min="3073" max="3073" width="5.7109375" style="59" customWidth="1"/>
    <col min="3074" max="3074" width="8" style="59" customWidth="1"/>
    <col min="3075" max="3075" width="38.5703125" style="59" customWidth="1"/>
    <col min="3076" max="3076" width="14.7109375" style="59" customWidth="1"/>
    <col min="3077" max="3077" width="18.42578125" style="59" customWidth="1"/>
    <col min="3078" max="3088" width="9.140625" style="59" customWidth="1"/>
    <col min="3089" max="3089" width="9.140625" style="59"/>
    <col min="3090" max="3090" width="9.5703125" style="59" bestFit="1" customWidth="1"/>
    <col min="3091" max="3328" width="9.140625" style="59"/>
    <col min="3329" max="3329" width="5.7109375" style="59" customWidth="1"/>
    <col min="3330" max="3330" width="8" style="59" customWidth="1"/>
    <col min="3331" max="3331" width="38.5703125" style="59" customWidth="1"/>
    <col min="3332" max="3332" width="14.7109375" style="59" customWidth="1"/>
    <col min="3333" max="3333" width="18.42578125" style="59" customWidth="1"/>
    <col min="3334" max="3344" width="9.140625" style="59" customWidth="1"/>
    <col min="3345" max="3345" width="9.140625" style="59"/>
    <col min="3346" max="3346" width="9.5703125" style="59" bestFit="1" customWidth="1"/>
    <col min="3347" max="3584" width="9.140625" style="59"/>
    <col min="3585" max="3585" width="5.7109375" style="59" customWidth="1"/>
    <col min="3586" max="3586" width="8" style="59" customWidth="1"/>
    <col min="3587" max="3587" width="38.5703125" style="59" customWidth="1"/>
    <col min="3588" max="3588" width="14.7109375" style="59" customWidth="1"/>
    <col min="3589" max="3589" width="18.42578125" style="59" customWidth="1"/>
    <col min="3590" max="3600" width="9.140625" style="59" customWidth="1"/>
    <col min="3601" max="3601" width="9.140625" style="59"/>
    <col min="3602" max="3602" width="9.5703125" style="59" bestFit="1" customWidth="1"/>
    <col min="3603" max="3840" width="9.140625" style="59"/>
    <col min="3841" max="3841" width="5.7109375" style="59" customWidth="1"/>
    <col min="3842" max="3842" width="8" style="59" customWidth="1"/>
    <col min="3843" max="3843" width="38.5703125" style="59" customWidth="1"/>
    <col min="3844" max="3844" width="14.7109375" style="59" customWidth="1"/>
    <col min="3845" max="3845" width="18.42578125" style="59" customWidth="1"/>
    <col min="3846" max="3856" width="9.140625" style="59" customWidth="1"/>
    <col min="3857" max="3857" width="9.140625" style="59"/>
    <col min="3858" max="3858" width="9.5703125" style="59" bestFit="1" customWidth="1"/>
    <col min="3859" max="4096" width="9.140625" style="59"/>
    <col min="4097" max="4097" width="5.7109375" style="59" customWidth="1"/>
    <col min="4098" max="4098" width="8" style="59" customWidth="1"/>
    <col min="4099" max="4099" width="38.5703125" style="59" customWidth="1"/>
    <col min="4100" max="4100" width="14.7109375" style="59" customWidth="1"/>
    <col min="4101" max="4101" width="18.42578125" style="59" customWidth="1"/>
    <col min="4102" max="4112" width="9.140625" style="59" customWidth="1"/>
    <col min="4113" max="4113" width="9.140625" style="59"/>
    <col min="4114" max="4114" width="9.5703125" style="59" bestFit="1" customWidth="1"/>
    <col min="4115" max="4352" width="9.140625" style="59"/>
    <col min="4353" max="4353" width="5.7109375" style="59" customWidth="1"/>
    <col min="4354" max="4354" width="8" style="59" customWidth="1"/>
    <col min="4355" max="4355" width="38.5703125" style="59" customWidth="1"/>
    <col min="4356" max="4356" width="14.7109375" style="59" customWidth="1"/>
    <col min="4357" max="4357" width="18.42578125" style="59" customWidth="1"/>
    <col min="4358" max="4368" width="9.140625" style="59" customWidth="1"/>
    <col min="4369" max="4369" width="9.140625" style="59"/>
    <col min="4370" max="4370" width="9.5703125" style="59" bestFit="1" customWidth="1"/>
    <col min="4371" max="4608" width="9.140625" style="59"/>
    <col min="4609" max="4609" width="5.7109375" style="59" customWidth="1"/>
    <col min="4610" max="4610" width="8" style="59" customWidth="1"/>
    <col min="4611" max="4611" width="38.5703125" style="59" customWidth="1"/>
    <col min="4612" max="4612" width="14.7109375" style="59" customWidth="1"/>
    <col min="4613" max="4613" width="18.42578125" style="59" customWidth="1"/>
    <col min="4614" max="4624" width="9.140625" style="59" customWidth="1"/>
    <col min="4625" max="4625" width="9.140625" style="59"/>
    <col min="4626" max="4626" width="9.5703125" style="59" bestFit="1" customWidth="1"/>
    <col min="4627" max="4864" width="9.140625" style="59"/>
    <col min="4865" max="4865" width="5.7109375" style="59" customWidth="1"/>
    <col min="4866" max="4866" width="8" style="59" customWidth="1"/>
    <col min="4867" max="4867" width="38.5703125" style="59" customWidth="1"/>
    <col min="4868" max="4868" width="14.7109375" style="59" customWidth="1"/>
    <col min="4869" max="4869" width="18.42578125" style="59" customWidth="1"/>
    <col min="4870" max="4880" width="9.140625" style="59" customWidth="1"/>
    <col min="4881" max="4881" width="9.140625" style="59"/>
    <col min="4882" max="4882" width="9.5703125" style="59" bestFit="1" customWidth="1"/>
    <col min="4883" max="5120" width="9.140625" style="59"/>
    <col min="5121" max="5121" width="5.7109375" style="59" customWidth="1"/>
    <col min="5122" max="5122" width="8" style="59" customWidth="1"/>
    <col min="5123" max="5123" width="38.5703125" style="59" customWidth="1"/>
    <col min="5124" max="5124" width="14.7109375" style="59" customWidth="1"/>
    <col min="5125" max="5125" width="18.42578125" style="59" customWidth="1"/>
    <col min="5126" max="5136" width="9.140625" style="59" customWidth="1"/>
    <col min="5137" max="5137" width="9.140625" style="59"/>
    <col min="5138" max="5138" width="9.5703125" style="59" bestFit="1" customWidth="1"/>
    <col min="5139" max="5376" width="9.140625" style="59"/>
    <col min="5377" max="5377" width="5.7109375" style="59" customWidth="1"/>
    <col min="5378" max="5378" width="8" style="59" customWidth="1"/>
    <col min="5379" max="5379" width="38.5703125" style="59" customWidth="1"/>
    <col min="5380" max="5380" width="14.7109375" style="59" customWidth="1"/>
    <col min="5381" max="5381" width="18.42578125" style="59" customWidth="1"/>
    <col min="5382" max="5392" width="9.140625" style="59" customWidth="1"/>
    <col min="5393" max="5393" width="9.140625" style="59"/>
    <col min="5394" max="5394" width="9.5703125" style="59" bestFit="1" customWidth="1"/>
    <col min="5395" max="5632" width="9.140625" style="59"/>
    <col min="5633" max="5633" width="5.7109375" style="59" customWidth="1"/>
    <col min="5634" max="5634" width="8" style="59" customWidth="1"/>
    <col min="5635" max="5635" width="38.5703125" style="59" customWidth="1"/>
    <col min="5636" max="5636" width="14.7109375" style="59" customWidth="1"/>
    <col min="5637" max="5637" width="18.42578125" style="59" customWidth="1"/>
    <col min="5638" max="5648" width="9.140625" style="59" customWidth="1"/>
    <col min="5649" max="5649" width="9.140625" style="59"/>
    <col min="5650" max="5650" width="9.5703125" style="59" bestFit="1" customWidth="1"/>
    <col min="5651" max="5888" width="9.140625" style="59"/>
    <col min="5889" max="5889" width="5.7109375" style="59" customWidth="1"/>
    <col min="5890" max="5890" width="8" style="59" customWidth="1"/>
    <col min="5891" max="5891" width="38.5703125" style="59" customWidth="1"/>
    <col min="5892" max="5892" width="14.7109375" style="59" customWidth="1"/>
    <col min="5893" max="5893" width="18.42578125" style="59" customWidth="1"/>
    <col min="5894" max="5904" width="9.140625" style="59" customWidth="1"/>
    <col min="5905" max="5905" width="9.140625" style="59"/>
    <col min="5906" max="5906" width="9.5703125" style="59" bestFit="1" customWidth="1"/>
    <col min="5907" max="6144" width="9.140625" style="59"/>
    <col min="6145" max="6145" width="5.7109375" style="59" customWidth="1"/>
    <col min="6146" max="6146" width="8" style="59" customWidth="1"/>
    <col min="6147" max="6147" width="38.5703125" style="59" customWidth="1"/>
    <col min="6148" max="6148" width="14.7109375" style="59" customWidth="1"/>
    <col min="6149" max="6149" width="18.42578125" style="59" customWidth="1"/>
    <col min="6150" max="6160" width="9.140625" style="59" customWidth="1"/>
    <col min="6161" max="6161" width="9.140625" style="59"/>
    <col min="6162" max="6162" width="9.5703125" style="59" bestFit="1" customWidth="1"/>
    <col min="6163" max="6400" width="9.140625" style="59"/>
    <col min="6401" max="6401" width="5.7109375" style="59" customWidth="1"/>
    <col min="6402" max="6402" width="8" style="59" customWidth="1"/>
    <col min="6403" max="6403" width="38.5703125" style="59" customWidth="1"/>
    <col min="6404" max="6404" width="14.7109375" style="59" customWidth="1"/>
    <col min="6405" max="6405" width="18.42578125" style="59" customWidth="1"/>
    <col min="6406" max="6416" width="9.140625" style="59" customWidth="1"/>
    <col min="6417" max="6417" width="9.140625" style="59"/>
    <col min="6418" max="6418" width="9.5703125" style="59" bestFit="1" customWidth="1"/>
    <col min="6419" max="6656" width="9.140625" style="59"/>
    <col min="6657" max="6657" width="5.7109375" style="59" customWidth="1"/>
    <col min="6658" max="6658" width="8" style="59" customWidth="1"/>
    <col min="6659" max="6659" width="38.5703125" style="59" customWidth="1"/>
    <col min="6660" max="6660" width="14.7109375" style="59" customWidth="1"/>
    <col min="6661" max="6661" width="18.42578125" style="59" customWidth="1"/>
    <col min="6662" max="6672" width="9.140625" style="59" customWidth="1"/>
    <col min="6673" max="6673" width="9.140625" style="59"/>
    <col min="6674" max="6674" width="9.5703125" style="59" bestFit="1" customWidth="1"/>
    <col min="6675" max="6912" width="9.140625" style="59"/>
    <col min="6913" max="6913" width="5.7109375" style="59" customWidth="1"/>
    <col min="6914" max="6914" width="8" style="59" customWidth="1"/>
    <col min="6915" max="6915" width="38.5703125" style="59" customWidth="1"/>
    <col min="6916" max="6916" width="14.7109375" style="59" customWidth="1"/>
    <col min="6917" max="6917" width="18.42578125" style="59" customWidth="1"/>
    <col min="6918" max="6928" width="9.140625" style="59" customWidth="1"/>
    <col min="6929" max="6929" width="9.140625" style="59"/>
    <col min="6930" max="6930" width="9.5703125" style="59" bestFit="1" customWidth="1"/>
    <col min="6931" max="7168" width="9.140625" style="59"/>
    <col min="7169" max="7169" width="5.7109375" style="59" customWidth="1"/>
    <col min="7170" max="7170" width="8" style="59" customWidth="1"/>
    <col min="7171" max="7171" width="38.5703125" style="59" customWidth="1"/>
    <col min="7172" max="7172" width="14.7109375" style="59" customWidth="1"/>
    <col min="7173" max="7173" width="18.42578125" style="59" customWidth="1"/>
    <col min="7174" max="7184" width="9.140625" style="59" customWidth="1"/>
    <col min="7185" max="7185" width="9.140625" style="59"/>
    <col min="7186" max="7186" width="9.5703125" style="59" bestFit="1" customWidth="1"/>
    <col min="7187" max="7424" width="9.140625" style="59"/>
    <col min="7425" max="7425" width="5.7109375" style="59" customWidth="1"/>
    <col min="7426" max="7426" width="8" style="59" customWidth="1"/>
    <col min="7427" max="7427" width="38.5703125" style="59" customWidth="1"/>
    <col min="7428" max="7428" width="14.7109375" style="59" customWidth="1"/>
    <col min="7429" max="7429" width="18.42578125" style="59" customWidth="1"/>
    <col min="7430" max="7440" width="9.140625" style="59" customWidth="1"/>
    <col min="7441" max="7441" width="9.140625" style="59"/>
    <col min="7442" max="7442" width="9.5703125" style="59" bestFit="1" customWidth="1"/>
    <col min="7443" max="7680" width="9.140625" style="59"/>
    <col min="7681" max="7681" width="5.7109375" style="59" customWidth="1"/>
    <col min="7682" max="7682" width="8" style="59" customWidth="1"/>
    <col min="7683" max="7683" width="38.5703125" style="59" customWidth="1"/>
    <col min="7684" max="7684" width="14.7109375" style="59" customWidth="1"/>
    <col min="7685" max="7685" width="18.42578125" style="59" customWidth="1"/>
    <col min="7686" max="7696" width="9.140625" style="59" customWidth="1"/>
    <col min="7697" max="7697" width="9.140625" style="59"/>
    <col min="7698" max="7698" width="9.5703125" style="59" bestFit="1" customWidth="1"/>
    <col min="7699" max="7936" width="9.140625" style="59"/>
    <col min="7937" max="7937" width="5.7109375" style="59" customWidth="1"/>
    <col min="7938" max="7938" width="8" style="59" customWidth="1"/>
    <col min="7939" max="7939" width="38.5703125" style="59" customWidth="1"/>
    <col min="7940" max="7940" width="14.7109375" style="59" customWidth="1"/>
    <col min="7941" max="7941" width="18.42578125" style="59" customWidth="1"/>
    <col min="7942" max="7952" width="9.140625" style="59" customWidth="1"/>
    <col min="7953" max="7953" width="9.140625" style="59"/>
    <col min="7954" max="7954" width="9.5703125" style="59" bestFit="1" customWidth="1"/>
    <col min="7955" max="8192" width="9.140625" style="59"/>
    <col min="8193" max="8193" width="5.7109375" style="59" customWidth="1"/>
    <col min="8194" max="8194" width="8" style="59" customWidth="1"/>
    <col min="8195" max="8195" width="38.5703125" style="59" customWidth="1"/>
    <col min="8196" max="8196" width="14.7109375" style="59" customWidth="1"/>
    <col min="8197" max="8197" width="18.42578125" style="59" customWidth="1"/>
    <col min="8198" max="8208" width="9.140625" style="59" customWidth="1"/>
    <col min="8209" max="8209" width="9.140625" style="59"/>
    <col min="8210" max="8210" width="9.5703125" style="59" bestFit="1" customWidth="1"/>
    <col min="8211" max="8448" width="9.140625" style="59"/>
    <col min="8449" max="8449" width="5.7109375" style="59" customWidth="1"/>
    <col min="8450" max="8450" width="8" style="59" customWidth="1"/>
    <col min="8451" max="8451" width="38.5703125" style="59" customWidth="1"/>
    <col min="8452" max="8452" width="14.7109375" style="59" customWidth="1"/>
    <col min="8453" max="8453" width="18.42578125" style="59" customWidth="1"/>
    <col min="8454" max="8464" width="9.140625" style="59" customWidth="1"/>
    <col min="8465" max="8465" width="9.140625" style="59"/>
    <col min="8466" max="8466" width="9.5703125" style="59" bestFit="1" customWidth="1"/>
    <col min="8467" max="8704" width="9.140625" style="59"/>
    <col min="8705" max="8705" width="5.7109375" style="59" customWidth="1"/>
    <col min="8706" max="8706" width="8" style="59" customWidth="1"/>
    <col min="8707" max="8707" width="38.5703125" style="59" customWidth="1"/>
    <col min="8708" max="8708" width="14.7109375" style="59" customWidth="1"/>
    <col min="8709" max="8709" width="18.42578125" style="59" customWidth="1"/>
    <col min="8710" max="8720" width="9.140625" style="59" customWidth="1"/>
    <col min="8721" max="8721" width="9.140625" style="59"/>
    <col min="8722" max="8722" width="9.5703125" style="59" bestFit="1" customWidth="1"/>
    <col min="8723" max="8960" width="9.140625" style="59"/>
    <col min="8961" max="8961" width="5.7109375" style="59" customWidth="1"/>
    <col min="8962" max="8962" width="8" style="59" customWidth="1"/>
    <col min="8963" max="8963" width="38.5703125" style="59" customWidth="1"/>
    <col min="8964" max="8964" width="14.7109375" style="59" customWidth="1"/>
    <col min="8965" max="8965" width="18.42578125" style="59" customWidth="1"/>
    <col min="8966" max="8976" width="9.140625" style="59" customWidth="1"/>
    <col min="8977" max="8977" width="9.140625" style="59"/>
    <col min="8978" max="8978" width="9.5703125" style="59" bestFit="1" customWidth="1"/>
    <col min="8979" max="9216" width="9.140625" style="59"/>
    <col min="9217" max="9217" width="5.7109375" style="59" customWidth="1"/>
    <col min="9218" max="9218" width="8" style="59" customWidth="1"/>
    <col min="9219" max="9219" width="38.5703125" style="59" customWidth="1"/>
    <col min="9220" max="9220" width="14.7109375" style="59" customWidth="1"/>
    <col min="9221" max="9221" width="18.42578125" style="59" customWidth="1"/>
    <col min="9222" max="9232" width="9.140625" style="59" customWidth="1"/>
    <col min="9233" max="9233" width="9.140625" style="59"/>
    <col min="9234" max="9234" width="9.5703125" style="59" bestFit="1" customWidth="1"/>
    <col min="9235" max="9472" width="9.140625" style="59"/>
    <col min="9473" max="9473" width="5.7109375" style="59" customWidth="1"/>
    <col min="9474" max="9474" width="8" style="59" customWidth="1"/>
    <col min="9475" max="9475" width="38.5703125" style="59" customWidth="1"/>
    <col min="9476" max="9476" width="14.7109375" style="59" customWidth="1"/>
    <col min="9477" max="9477" width="18.42578125" style="59" customWidth="1"/>
    <col min="9478" max="9488" width="9.140625" style="59" customWidth="1"/>
    <col min="9489" max="9489" width="9.140625" style="59"/>
    <col min="9490" max="9490" width="9.5703125" style="59" bestFit="1" customWidth="1"/>
    <col min="9491" max="9728" width="9.140625" style="59"/>
    <col min="9729" max="9729" width="5.7109375" style="59" customWidth="1"/>
    <col min="9730" max="9730" width="8" style="59" customWidth="1"/>
    <col min="9731" max="9731" width="38.5703125" style="59" customWidth="1"/>
    <col min="9732" max="9732" width="14.7109375" style="59" customWidth="1"/>
    <col min="9733" max="9733" width="18.42578125" style="59" customWidth="1"/>
    <col min="9734" max="9744" width="9.140625" style="59" customWidth="1"/>
    <col min="9745" max="9745" width="9.140625" style="59"/>
    <col min="9746" max="9746" width="9.5703125" style="59" bestFit="1" customWidth="1"/>
    <col min="9747" max="9984" width="9.140625" style="59"/>
    <col min="9985" max="9985" width="5.7109375" style="59" customWidth="1"/>
    <col min="9986" max="9986" width="8" style="59" customWidth="1"/>
    <col min="9987" max="9987" width="38.5703125" style="59" customWidth="1"/>
    <col min="9988" max="9988" width="14.7109375" style="59" customWidth="1"/>
    <col min="9989" max="9989" width="18.42578125" style="59" customWidth="1"/>
    <col min="9990" max="10000" width="9.140625" style="59" customWidth="1"/>
    <col min="10001" max="10001" width="9.140625" style="59"/>
    <col min="10002" max="10002" width="9.5703125" style="59" bestFit="1" customWidth="1"/>
    <col min="10003" max="10240" width="9.140625" style="59"/>
    <col min="10241" max="10241" width="5.7109375" style="59" customWidth="1"/>
    <col min="10242" max="10242" width="8" style="59" customWidth="1"/>
    <col min="10243" max="10243" width="38.5703125" style="59" customWidth="1"/>
    <col min="10244" max="10244" width="14.7109375" style="59" customWidth="1"/>
    <col min="10245" max="10245" width="18.42578125" style="59" customWidth="1"/>
    <col min="10246" max="10256" width="9.140625" style="59" customWidth="1"/>
    <col min="10257" max="10257" width="9.140625" style="59"/>
    <col min="10258" max="10258" width="9.5703125" style="59" bestFit="1" customWidth="1"/>
    <col min="10259" max="10496" width="9.140625" style="59"/>
    <col min="10497" max="10497" width="5.7109375" style="59" customWidth="1"/>
    <col min="10498" max="10498" width="8" style="59" customWidth="1"/>
    <col min="10499" max="10499" width="38.5703125" style="59" customWidth="1"/>
    <col min="10500" max="10500" width="14.7109375" style="59" customWidth="1"/>
    <col min="10501" max="10501" width="18.42578125" style="59" customWidth="1"/>
    <col min="10502" max="10512" width="9.140625" style="59" customWidth="1"/>
    <col min="10513" max="10513" width="9.140625" style="59"/>
    <col min="10514" max="10514" width="9.5703125" style="59" bestFit="1" customWidth="1"/>
    <col min="10515" max="10752" width="9.140625" style="59"/>
    <col min="10753" max="10753" width="5.7109375" style="59" customWidth="1"/>
    <col min="10754" max="10754" width="8" style="59" customWidth="1"/>
    <col min="10755" max="10755" width="38.5703125" style="59" customWidth="1"/>
    <col min="10756" max="10756" width="14.7109375" style="59" customWidth="1"/>
    <col min="10757" max="10757" width="18.42578125" style="59" customWidth="1"/>
    <col min="10758" max="10768" width="9.140625" style="59" customWidth="1"/>
    <col min="10769" max="10769" width="9.140625" style="59"/>
    <col min="10770" max="10770" width="9.5703125" style="59" bestFit="1" customWidth="1"/>
    <col min="10771" max="11008" width="9.140625" style="59"/>
    <col min="11009" max="11009" width="5.7109375" style="59" customWidth="1"/>
    <col min="11010" max="11010" width="8" style="59" customWidth="1"/>
    <col min="11011" max="11011" width="38.5703125" style="59" customWidth="1"/>
    <col min="11012" max="11012" width="14.7109375" style="59" customWidth="1"/>
    <col min="11013" max="11013" width="18.42578125" style="59" customWidth="1"/>
    <col min="11014" max="11024" width="9.140625" style="59" customWidth="1"/>
    <col min="11025" max="11025" width="9.140625" style="59"/>
    <col min="11026" max="11026" width="9.5703125" style="59" bestFit="1" customWidth="1"/>
    <col min="11027" max="11264" width="9.140625" style="59"/>
    <col min="11265" max="11265" width="5.7109375" style="59" customWidth="1"/>
    <col min="11266" max="11266" width="8" style="59" customWidth="1"/>
    <col min="11267" max="11267" width="38.5703125" style="59" customWidth="1"/>
    <col min="11268" max="11268" width="14.7109375" style="59" customWidth="1"/>
    <col min="11269" max="11269" width="18.42578125" style="59" customWidth="1"/>
    <col min="11270" max="11280" width="9.140625" style="59" customWidth="1"/>
    <col min="11281" max="11281" width="9.140625" style="59"/>
    <col min="11282" max="11282" width="9.5703125" style="59" bestFit="1" customWidth="1"/>
    <col min="11283" max="11520" width="9.140625" style="59"/>
    <col min="11521" max="11521" width="5.7109375" style="59" customWidth="1"/>
    <col min="11522" max="11522" width="8" style="59" customWidth="1"/>
    <col min="11523" max="11523" width="38.5703125" style="59" customWidth="1"/>
    <col min="11524" max="11524" width="14.7109375" style="59" customWidth="1"/>
    <col min="11525" max="11525" width="18.42578125" style="59" customWidth="1"/>
    <col min="11526" max="11536" width="9.140625" style="59" customWidth="1"/>
    <col min="11537" max="11537" width="9.140625" style="59"/>
    <col min="11538" max="11538" width="9.5703125" style="59" bestFit="1" customWidth="1"/>
    <col min="11539" max="11776" width="9.140625" style="59"/>
    <col min="11777" max="11777" width="5.7109375" style="59" customWidth="1"/>
    <col min="11778" max="11778" width="8" style="59" customWidth="1"/>
    <col min="11779" max="11779" width="38.5703125" style="59" customWidth="1"/>
    <col min="11780" max="11780" width="14.7109375" style="59" customWidth="1"/>
    <col min="11781" max="11781" width="18.42578125" style="59" customWidth="1"/>
    <col min="11782" max="11792" width="9.140625" style="59" customWidth="1"/>
    <col min="11793" max="11793" width="9.140625" style="59"/>
    <col min="11794" max="11794" width="9.5703125" style="59" bestFit="1" customWidth="1"/>
    <col min="11795" max="12032" width="9.140625" style="59"/>
    <col min="12033" max="12033" width="5.7109375" style="59" customWidth="1"/>
    <col min="12034" max="12034" width="8" style="59" customWidth="1"/>
    <col min="12035" max="12035" width="38.5703125" style="59" customWidth="1"/>
    <col min="12036" max="12036" width="14.7109375" style="59" customWidth="1"/>
    <col min="12037" max="12037" width="18.42578125" style="59" customWidth="1"/>
    <col min="12038" max="12048" width="9.140625" style="59" customWidth="1"/>
    <col min="12049" max="12049" width="9.140625" style="59"/>
    <col min="12050" max="12050" width="9.5703125" style="59" bestFit="1" customWidth="1"/>
    <col min="12051" max="12288" width="9.140625" style="59"/>
    <col min="12289" max="12289" width="5.7109375" style="59" customWidth="1"/>
    <col min="12290" max="12290" width="8" style="59" customWidth="1"/>
    <col min="12291" max="12291" width="38.5703125" style="59" customWidth="1"/>
    <col min="12292" max="12292" width="14.7109375" style="59" customWidth="1"/>
    <col min="12293" max="12293" width="18.42578125" style="59" customWidth="1"/>
    <col min="12294" max="12304" width="9.140625" style="59" customWidth="1"/>
    <col min="12305" max="12305" width="9.140625" style="59"/>
    <col min="12306" max="12306" width="9.5703125" style="59" bestFit="1" customWidth="1"/>
    <col min="12307" max="12544" width="9.140625" style="59"/>
    <col min="12545" max="12545" width="5.7109375" style="59" customWidth="1"/>
    <col min="12546" max="12546" width="8" style="59" customWidth="1"/>
    <col min="12547" max="12547" width="38.5703125" style="59" customWidth="1"/>
    <col min="12548" max="12548" width="14.7109375" style="59" customWidth="1"/>
    <col min="12549" max="12549" width="18.42578125" style="59" customWidth="1"/>
    <col min="12550" max="12560" width="9.140625" style="59" customWidth="1"/>
    <col min="12561" max="12561" width="9.140625" style="59"/>
    <col min="12562" max="12562" width="9.5703125" style="59" bestFit="1" customWidth="1"/>
    <col min="12563" max="12800" width="9.140625" style="59"/>
    <col min="12801" max="12801" width="5.7109375" style="59" customWidth="1"/>
    <col min="12802" max="12802" width="8" style="59" customWidth="1"/>
    <col min="12803" max="12803" width="38.5703125" style="59" customWidth="1"/>
    <col min="12804" max="12804" width="14.7109375" style="59" customWidth="1"/>
    <col min="12805" max="12805" width="18.42578125" style="59" customWidth="1"/>
    <col min="12806" max="12816" width="9.140625" style="59" customWidth="1"/>
    <col min="12817" max="12817" width="9.140625" style="59"/>
    <col min="12818" max="12818" width="9.5703125" style="59" bestFit="1" customWidth="1"/>
    <col min="12819" max="13056" width="9.140625" style="59"/>
    <col min="13057" max="13057" width="5.7109375" style="59" customWidth="1"/>
    <col min="13058" max="13058" width="8" style="59" customWidth="1"/>
    <col min="13059" max="13059" width="38.5703125" style="59" customWidth="1"/>
    <col min="13060" max="13060" width="14.7109375" style="59" customWidth="1"/>
    <col min="13061" max="13061" width="18.42578125" style="59" customWidth="1"/>
    <col min="13062" max="13072" width="9.140625" style="59" customWidth="1"/>
    <col min="13073" max="13073" width="9.140625" style="59"/>
    <col min="13074" max="13074" width="9.5703125" style="59" bestFit="1" customWidth="1"/>
    <col min="13075" max="13312" width="9.140625" style="59"/>
    <col min="13313" max="13313" width="5.7109375" style="59" customWidth="1"/>
    <col min="13314" max="13314" width="8" style="59" customWidth="1"/>
    <col min="13315" max="13315" width="38.5703125" style="59" customWidth="1"/>
    <col min="13316" max="13316" width="14.7109375" style="59" customWidth="1"/>
    <col min="13317" max="13317" width="18.42578125" style="59" customWidth="1"/>
    <col min="13318" max="13328" width="9.140625" style="59" customWidth="1"/>
    <col min="13329" max="13329" width="9.140625" style="59"/>
    <col min="13330" max="13330" width="9.5703125" style="59" bestFit="1" customWidth="1"/>
    <col min="13331" max="13568" width="9.140625" style="59"/>
    <col min="13569" max="13569" width="5.7109375" style="59" customWidth="1"/>
    <col min="13570" max="13570" width="8" style="59" customWidth="1"/>
    <col min="13571" max="13571" width="38.5703125" style="59" customWidth="1"/>
    <col min="13572" max="13572" width="14.7109375" style="59" customWidth="1"/>
    <col min="13573" max="13573" width="18.42578125" style="59" customWidth="1"/>
    <col min="13574" max="13584" width="9.140625" style="59" customWidth="1"/>
    <col min="13585" max="13585" width="9.140625" style="59"/>
    <col min="13586" max="13586" width="9.5703125" style="59" bestFit="1" customWidth="1"/>
    <col min="13587" max="13824" width="9.140625" style="59"/>
    <col min="13825" max="13825" width="5.7109375" style="59" customWidth="1"/>
    <col min="13826" max="13826" width="8" style="59" customWidth="1"/>
    <col min="13827" max="13827" width="38.5703125" style="59" customWidth="1"/>
    <col min="13828" max="13828" width="14.7109375" style="59" customWidth="1"/>
    <col min="13829" max="13829" width="18.42578125" style="59" customWidth="1"/>
    <col min="13830" max="13840" width="9.140625" style="59" customWidth="1"/>
    <col min="13841" max="13841" width="9.140625" style="59"/>
    <col min="13842" max="13842" width="9.5703125" style="59" bestFit="1" customWidth="1"/>
    <col min="13843" max="14080" width="9.140625" style="59"/>
    <col min="14081" max="14081" width="5.7109375" style="59" customWidth="1"/>
    <col min="14082" max="14082" width="8" style="59" customWidth="1"/>
    <col min="14083" max="14083" width="38.5703125" style="59" customWidth="1"/>
    <col min="14084" max="14084" width="14.7109375" style="59" customWidth="1"/>
    <col min="14085" max="14085" width="18.42578125" style="59" customWidth="1"/>
    <col min="14086" max="14096" width="9.140625" style="59" customWidth="1"/>
    <col min="14097" max="14097" width="9.140625" style="59"/>
    <col min="14098" max="14098" width="9.5703125" style="59" bestFit="1" customWidth="1"/>
    <col min="14099" max="14336" width="9.140625" style="59"/>
    <col min="14337" max="14337" width="5.7109375" style="59" customWidth="1"/>
    <col min="14338" max="14338" width="8" style="59" customWidth="1"/>
    <col min="14339" max="14339" width="38.5703125" style="59" customWidth="1"/>
    <col min="14340" max="14340" width="14.7109375" style="59" customWidth="1"/>
    <col min="14341" max="14341" width="18.42578125" style="59" customWidth="1"/>
    <col min="14342" max="14352" width="9.140625" style="59" customWidth="1"/>
    <col min="14353" max="14353" width="9.140625" style="59"/>
    <col min="14354" max="14354" width="9.5703125" style="59" bestFit="1" customWidth="1"/>
    <col min="14355" max="14592" width="9.140625" style="59"/>
    <col min="14593" max="14593" width="5.7109375" style="59" customWidth="1"/>
    <col min="14594" max="14594" width="8" style="59" customWidth="1"/>
    <col min="14595" max="14595" width="38.5703125" style="59" customWidth="1"/>
    <col min="14596" max="14596" width="14.7109375" style="59" customWidth="1"/>
    <col min="14597" max="14597" width="18.42578125" style="59" customWidth="1"/>
    <col min="14598" max="14608" width="9.140625" style="59" customWidth="1"/>
    <col min="14609" max="14609" width="9.140625" style="59"/>
    <col min="14610" max="14610" width="9.5703125" style="59" bestFit="1" customWidth="1"/>
    <col min="14611" max="14848" width="9.140625" style="59"/>
    <col min="14849" max="14849" width="5.7109375" style="59" customWidth="1"/>
    <col min="14850" max="14850" width="8" style="59" customWidth="1"/>
    <col min="14851" max="14851" width="38.5703125" style="59" customWidth="1"/>
    <col min="14852" max="14852" width="14.7109375" style="59" customWidth="1"/>
    <col min="14853" max="14853" width="18.42578125" style="59" customWidth="1"/>
    <col min="14854" max="14864" width="9.140625" style="59" customWidth="1"/>
    <col min="14865" max="14865" width="9.140625" style="59"/>
    <col min="14866" max="14866" width="9.5703125" style="59" bestFit="1" customWidth="1"/>
    <col min="14867" max="15104" width="9.140625" style="59"/>
    <col min="15105" max="15105" width="5.7109375" style="59" customWidth="1"/>
    <col min="15106" max="15106" width="8" style="59" customWidth="1"/>
    <col min="15107" max="15107" width="38.5703125" style="59" customWidth="1"/>
    <col min="15108" max="15108" width="14.7109375" style="59" customWidth="1"/>
    <col min="15109" max="15109" width="18.42578125" style="59" customWidth="1"/>
    <col min="15110" max="15120" width="9.140625" style="59" customWidth="1"/>
    <col min="15121" max="15121" width="9.140625" style="59"/>
    <col min="15122" max="15122" width="9.5703125" style="59" bestFit="1" customWidth="1"/>
    <col min="15123" max="15360" width="9.140625" style="59"/>
    <col min="15361" max="15361" width="5.7109375" style="59" customWidth="1"/>
    <col min="15362" max="15362" width="8" style="59" customWidth="1"/>
    <col min="15363" max="15363" width="38.5703125" style="59" customWidth="1"/>
    <col min="15364" max="15364" width="14.7109375" style="59" customWidth="1"/>
    <col min="15365" max="15365" width="18.42578125" style="59" customWidth="1"/>
    <col min="15366" max="15376" width="9.140625" style="59" customWidth="1"/>
    <col min="15377" max="15377" width="9.140625" style="59"/>
    <col min="15378" max="15378" width="9.5703125" style="59" bestFit="1" customWidth="1"/>
    <col min="15379" max="15616" width="9.140625" style="59"/>
    <col min="15617" max="15617" width="5.7109375" style="59" customWidth="1"/>
    <col min="15618" max="15618" width="8" style="59" customWidth="1"/>
    <col min="15619" max="15619" width="38.5703125" style="59" customWidth="1"/>
    <col min="15620" max="15620" width="14.7109375" style="59" customWidth="1"/>
    <col min="15621" max="15621" width="18.42578125" style="59" customWidth="1"/>
    <col min="15622" max="15632" width="9.140625" style="59" customWidth="1"/>
    <col min="15633" max="15633" width="9.140625" style="59"/>
    <col min="15634" max="15634" width="9.5703125" style="59" bestFit="1" customWidth="1"/>
    <col min="15635" max="15872" width="9.140625" style="59"/>
    <col min="15873" max="15873" width="5.7109375" style="59" customWidth="1"/>
    <col min="15874" max="15874" width="8" style="59" customWidth="1"/>
    <col min="15875" max="15875" width="38.5703125" style="59" customWidth="1"/>
    <col min="15876" max="15876" width="14.7109375" style="59" customWidth="1"/>
    <col min="15877" max="15877" width="18.42578125" style="59" customWidth="1"/>
    <col min="15878" max="15888" width="9.140625" style="59" customWidth="1"/>
    <col min="15889" max="15889" width="9.140625" style="59"/>
    <col min="15890" max="15890" width="9.5703125" style="59" bestFit="1" customWidth="1"/>
    <col min="15891" max="16128" width="9.140625" style="59"/>
    <col min="16129" max="16129" width="5.7109375" style="59" customWidth="1"/>
    <col min="16130" max="16130" width="8" style="59" customWidth="1"/>
    <col min="16131" max="16131" width="38.5703125" style="59" customWidth="1"/>
    <col min="16132" max="16132" width="14.7109375" style="59" customWidth="1"/>
    <col min="16133" max="16133" width="18.42578125" style="59" customWidth="1"/>
    <col min="16134" max="16144" width="9.140625" style="59" customWidth="1"/>
    <col min="16145" max="16145" width="9.140625" style="59"/>
    <col min="16146" max="16146" width="9.5703125" style="59" bestFit="1" customWidth="1"/>
    <col min="16147" max="16384" width="9.140625" style="59"/>
  </cols>
  <sheetData>
    <row r="1" spans="1:18" ht="7.5" customHeight="1">
      <c r="A1" s="55" t="s">
        <v>24</v>
      </c>
      <c r="B1" s="55"/>
      <c r="C1" s="56"/>
      <c r="D1" s="57"/>
      <c r="E1" s="58"/>
    </row>
    <row r="2" spans="1:18" ht="20.25">
      <c r="A2" s="60" t="s">
        <v>81</v>
      </c>
      <c r="C2" s="61"/>
      <c r="D2" s="61"/>
      <c r="E2" s="61"/>
    </row>
    <row r="3" spans="1:18">
      <c r="E3" s="62"/>
    </row>
    <row r="4" spans="1:18">
      <c r="A4" s="225" t="s">
        <v>3</v>
      </c>
      <c r="B4" s="227" t="s">
        <v>82</v>
      </c>
      <c r="C4" s="228"/>
      <c r="D4" s="225" t="s">
        <v>6</v>
      </c>
      <c r="E4" s="231" t="s">
        <v>12</v>
      </c>
    </row>
    <row r="5" spans="1:18">
      <c r="A5" s="226"/>
      <c r="B5" s="229"/>
      <c r="C5" s="230"/>
      <c r="D5" s="226"/>
      <c r="E5" s="232"/>
    </row>
    <row r="6" spans="1:18">
      <c r="A6" s="63">
        <v>1</v>
      </c>
      <c r="B6" s="64" t="s">
        <v>130</v>
      </c>
      <c r="C6" s="65"/>
      <c r="D6" s="63" t="s">
        <v>84</v>
      </c>
      <c r="E6" s="66"/>
      <c r="G6" s="173"/>
      <c r="R6" s="67"/>
    </row>
    <row r="7" spans="1:18">
      <c r="A7" s="68">
        <f>A6+1</f>
        <v>2</v>
      </c>
      <c r="B7" s="69" t="s">
        <v>85</v>
      </c>
      <c r="C7" s="70"/>
      <c r="D7" s="68" t="s">
        <v>84</v>
      </c>
      <c r="E7" s="71"/>
    </row>
    <row r="8" spans="1:18">
      <c r="A8" s="68">
        <f t="shared" ref="A8:A29" si="0">A7+1</f>
        <v>3</v>
      </c>
      <c r="B8" s="69" t="s">
        <v>86</v>
      </c>
      <c r="C8" s="70"/>
      <c r="D8" s="68" t="s">
        <v>84</v>
      </c>
      <c r="E8" s="71"/>
    </row>
    <row r="9" spans="1:18">
      <c r="A9" s="68">
        <f t="shared" si="0"/>
        <v>4</v>
      </c>
      <c r="B9" s="72" t="s">
        <v>87</v>
      </c>
      <c r="C9" s="70"/>
      <c r="D9" s="68" t="s">
        <v>84</v>
      </c>
      <c r="E9" s="71"/>
    </row>
    <row r="10" spans="1:18">
      <c r="A10" s="68">
        <f t="shared" si="0"/>
        <v>5</v>
      </c>
      <c r="B10" s="69" t="s">
        <v>88</v>
      </c>
      <c r="C10" s="70"/>
      <c r="D10" s="68" t="s">
        <v>84</v>
      </c>
      <c r="E10" s="71"/>
    </row>
    <row r="11" spans="1:18">
      <c r="A11" s="68">
        <f t="shared" si="0"/>
        <v>6</v>
      </c>
      <c r="B11" s="69" t="s">
        <v>89</v>
      </c>
      <c r="C11" s="70"/>
      <c r="D11" s="68" t="s">
        <v>84</v>
      </c>
      <c r="E11" s="71"/>
    </row>
    <row r="12" spans="1:18">
      <c r="A12" s="68">
        <f t="shared" si="0"/>
        <v>7</v>
      </c>
      <c r="B12" s="72" t="s">
        <v>90</v>
      </c>
      <c r="C12" s="70"/>
      <c r="D12" s="68" t="s">
        <v>84</v>
      </c>
      <c r="E12" s="71"/>
    </row>
    <row r="13" spans="1:18">
      <c r="A13" s="68">
        <f t="shared" si="0"/>
        <v>8</v>
      </c>
      <c r="B13" s="69" t="s">
        <v>91</v>
      </c>
      <c r="C13" s="70"/>
      <c r="D13" s="68" t="s">
        <v>84</v>
      </c>
      <c r="E13" s="71"/>
    </row>
    <row r="14" spans="1:18">
      <c r="A14" s="68">
        <f t="shared" si="0"/>
        <v>9</v>
      </c>
      <c r="B14" s="69" t="s">
        <v>92</v>
      </c>
      <c r="C14" s="70"/>
      <c r="D14" s="68" t="s">
        <v>84</v>
      </c>
      <c r="E14" s="71"/>
    </row>
    <row r="15" spans="1:18">
      <c r="A15" s="68">
        <f t="shared" si="0"/>
        <v>10</v>
      </c>
      <c r="B15" s="72" t="str">
        <f>"Kepala "&amp;B14</f>
        <v>Kepala Tukang Cat</v>
      </c>
      <c r="C15" s="70"/>
      <c r="D15" s="68" t="s">
        <v>84</v>
      </c>
      <c r="E15" s="71"/>
    </row>
    <row r="16" spans="1:18">
      <c r="A16" s="68">
        <f t="shared" si="0"/>
        <v>11</v>
      </c>
      <c r="B16" s="69" t="s">
        <v>93</v>
      </c>
      <c r="C16" s="70"/>
      <c r="D16" s="68" t="s">
        <v>84</v>
      </c>
      <c r="E16" s="71"/>
    </row>
    <row r="17" spans="1:5">
      <c r="A17" s="68">
        <f t="shared" si="0"/>
        <v>12</v>
      </c>
      <c r="B17" s="69" t="s">
        <v>94</v>
      </c>
      <c r="C17" s="70"/>
      <c r="D17" s="68" t="s">
        <v>84</v>
      </c>
      <c r="E17" s="71"/>
    </row>
    <row r="18" spans="1:5">
      <c r="A18" s="68">
        <f t="shared" si="0"/>
        <v>13</v>
      </c>
      <c r="B18" s="69" t="s">
        <v>95</v>
      </c>
      <c r="C18" s="70"/>
      <c r="D18" s="68" t="s">
        <v>84</v>
      </c>
      <c r="E18" s="71"/>
    </row>
    <row r="19" spans="1:5">
      <c r="A19" s="68">
        <f t="shared" si="0"/>
        <v>14</v>
      </c>
      <c r="B19" s="72" t="str">
        <f>"Kepala "&amp;B18</f>
        <v>Kepala Tukang Pipa</v>
      </c>
      <c r="C19" s="70"/>
      <c r="D19" s="68" t="s">
        <v>84</v>
      </c>
      <c r="E19" s="71"/>
    </row>
    <row r="20" spans="1:5">
      <c r="A20" s="68">
        <f t="shared" si="0"/>
        <v>15</v>
      </c>
      <c r="B20" s="69" t="s">
        <v>96</v>
      </c>
      <c r="C20" s="70"/>
      <c r="D20" s="68" t="s">
        <v>84</v>
      </c>
      <c r="E20" s="71"/>
    </row>
    <row r="21" spans="1:5">
      <c r="A21" s="68">
        <f t="shared" si="0"/>
        <v>16</v>
      </c>
      <c r="B21" s="72" t="s">
        <v>97</v>
      </c>
      <c r="C21" s="70"/>
      <c r="D21" s="68" t="s">
        <v>84</v>
      </c>
      <c r="E21" s="71"/>
    </row>
    <row r="22" spans="1:5">
      <c r="A22" s="68">
        <f t="shared" si="0"/>
        <v>17</v>
      </c>
      <c r="B22" s="69" t="s">
        <v>98</v>
      </c>
      <c r="C22" s="70"/>
      <c r="D22" s="68" t="s">
        <v>84</v>
      </c>
      <c r="E22" s="71"/>
    </row>
    <row r="23" spans="1:5">
      <c r="A23" s="68">
        <f t="shared" si="0"/>
        <v>18</v>
      </c>
      <c r="B23" s="69" t="s">
        <v>99</v>
      </c>
      <c r="C23" s="70"/>
      <c r="D23" s="68" t="s">
        <v>84</v>
      </c>
      <c r="E23" s="71"/>
    </row>
    <row r="24" spans="1:5">
      <c r="A24" s="68">
        <f t="shared" si="0"/>
        <v>19</v>
      </c>
      <c r="B24" s="69" t="s">
        <v>100</v>
      </c>
      <c r="C24" s="70"/>
      <c r="D24" s="68" t="s">
        <v>84</v>
      </c>
      <c r="E24" s="71"/>
    </row>
    <row r="25" spans="1:5">
      <c r="A25" s="68">
        <f t="shared" si="0"/>
        <v>20</v>
      </c>
      <c r="B25" s="69" t="s">
        <v>101</v>
      </c>
      <c r="C25" s="70"/>
      <c r="D25" s="68" t="s">
        <v>84</v>
      </c>
      <c r="E25" s="71"/>
    </row>
    <row r="26" spans="1:5">
      <c r="A26" s="68">
        <f t="shared" si="0"/>
        <v>21</v>
      </c>
      <c r="B26" s="69" t="s">
        <v>141</v>
      </c>
      <c r="C26" s="70"/>
      <c r="D26" s="68" t="s">
        <v>139</v>
      </c>
      <c r="E26" s="71"/>
    </row>
    <row r="27" spans="1:5">
      <c r="A27" s="68">
        <f t="shared" si="0"/>
        <v>22</v>
      </c>
      <c r="B27" s="69" t="s">
        <v>163</v>
      </c>
      <c r="C27" s="70"/>
      <c r="D27" s="68" t="s">
        <v>132</v>
      </c>
      <c r="E27" s="71"/>
    </row>
    <row r="28" spans="1:5">
      <c r="A28" s="68">
        <f t="shared" si="0"/>
        <v>23</v>
      </c>
      <c r="B28" s="69" t="s">
        <v>154</v>
      </c>
      <c r="C28" s="70"/>
      <c r="D28" s="68" t="s">
        <v>118</v>
      </c>
      <c r="E28" s="71"/>
    </row>
    <row r="29" spans="1:5">
      <c r="A29" s="68">
        <f t="shared" si="0"/>
        <v>24</v>
      </c>
      <c r="B29" s="69" t="s">
        <v>155</v>
      </c>
      <c r="C29" s="70"/>
      <c r="D29" s="68" t="s">
        <v>118</v>
      </c>
      <c r="E29" s="71"/>
    </row>
    <row r="30" spans="1:5" ht="15.75">
      <c r="A30" s="73"/>
      <c r="B30" s="138"/>
      <c r="C30" s="74"/>
      <c r="D30" s="76"/>
      <c r="E30" s="75"/>
    </row>
  </sheetData>
  <mergeCells count="4">
    <mergeCell ref="A4:A5"/>
    <mergeCell ref="B4:C5"/>
    <mergeCell ref="D4:D5"/>
    <mergeCell ref="E4:E5"/>
  </mergeCells>
  <printOptions horizontalCentered="1"/>
  <pageMargins left="0.59055118110236227" right="0.23622047244094491" top="0.98425196850393704" bottom="0.78740157480314965" header="0" footer="0.23622047244094491"/>
  <pageSetup paperSize="9" scale="75" orientation="portrait" blackAndWhite="1"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R51"/>
  <sheetViews>
    <sheetView showGridLines="0" view="pageBreakPreview" zoomScale="115" zoomScaleNormal="75" zoomScaleSheetLayoutView="75" workbookViewId="0">
      <selection activeCell="E6" sqref="E6:E50"/>
    </sheetView>
  </sheetViews>
  <sheetFormatPr defaultRowHeight="15"/>
  <cols>
    <col min="1" max="1" width="5.7109375" style="59" customWidth="1"/>
    <col min="2" max="2" width="8" style="59" customWidth="1"/>
    <col min="3" max="3" width="38.5703125" style="59" customWidth="1"/>
    <col min="4" max="4" width="14.7109375" style="59" customWidth="1"/>
    <col min="5" max="5" width="18.42578125" style="59" customWidth="1"/>
    <col min="6" max="6" width="9.140625" style="59" customWidth="1"/>
    <col min="7" max="7" width="11.140625" style="59" bestFit="1" customWidth="1"/>
    <col min="8" max="8" width="9.7109375" style="59" bestFit="1" customWidth="1"/>
    <col min="9" max="16" width="9.140625" style="59" customWidth="1"/>
    <col min="17" max="17" width="9.140625" style="59"/>
    <col min="18" max="18" width="9.5703125" style="59" bestFit="1" customWidth="1"/>
    <col min="19" max="256" width="9.140625" style="59"/>
    <col min="257" max="257" width="5.7109375" style="59" customWidth="1"/>
    <col min="258" max="258" width="8" style="59" customWidth="1"/>
    <col min="259" max="259" width="38.5703125" style="59" customWidth="1"/>
    <col min="260" max="260" width="14.7109375" style="59" customWidth="1"/>
    <col min="261" max="261" width="18.42578125" style="59" customWidth="1"/>
    <col min="262" max="272" width="9.140625" style="59" customWidth="1"/>
    <col min="273" max="273" width="9.140625" style="59"/>
    <col min="274" max="274" width="9.5703125" style="59" bestFit="1" customWidth="1"/>
    <col min="275" max="512" width="9.140625" style="59"/>
    <col min="513" max="513" width="5.7109375" style="59" customWidth="1"/>
    <col min="514" max="514" width="8" style="59" customWidth="1"/>
    <col min="515" max="515" width="38.5703125" style="59" customWidth="1"/>
    <col min="516" max="516" width="14.7109375" style="59" customWidth="1"/>
    <col min="517" max="517" width="18.42578125" style="59" customWidth="1"/>
    <col min="518" max="528" width="9.140625" style="59" customWidth="1"/>
    <col min="529" max="529" width="9.140625" style="59"/>
    <col min="530" max="530" width="9.5703125" style="59" bestFit="1" customWidth="1"/>
    <col min="531" max="768" width="9.140625" style="59"/>
    <col min="769" max="769" width="5.7109375" style="59" customWidth="1"/>
    <col min="770" max="770" width="8" style="59" customWidth="1"/>
    <col min="771" max="771" width="38.5703125" style="59" customWidth="1"/>
    <col min="772" max="772" width="14.7109375" style="59" customWidth="1"/>
    <col min="773" max="773" width="18.42578125" style="59" customWidth="1"/>
    <col min="774" max="784" width="9.140625" style="59" customWidth="1"/>
    <col min="785" max="785" width="9.140625" style="59"/>
    <col min="786" max="786" width="9.5703125" style="59" bestFit="1" customWidth="1"/>
    <col min="787" max="1024" width="9.140625" style="59"/>
    <col min="1025" max="1025" width="5.7109375" style="59" customWidth="1"/>
    <col min="1026" max="1026" width="8" style="59" customWidth="1"/>
    <col min="1027" max="1027" width="38.5703125" style="59" customWidth="1"/>
    <col min="1028" max="1028" width="14.7109375" style="59" customWidth="1"/>
    <col min="1029" max="1029" width="18.42578125" style="59" customWidth="1"/>
    <col min="1030" max="1040" width="9.140625" style="59" customWidth="1"/>
    <col min="1041" max="1041" width="9.140625" style="59"/>
    <col min="1042" max="1042" width="9.5703125" style="59" bestFit="1" customWidth="1"/>
    <col min="1043" max="1280" width="9.140625" style="59"/>
    <col min="1281" max="1281" width="5.7109375" style="59" customWidth="1"/>
    <col min="1282" max="1282" width="8" style="59" customWidth="1"/>
    <col min="1283" max="1283" width="38.5703125" style="59" customWidth="1"/>
    <col min="1284" max="1284" width="14.7109375" style="59" customWidth="1"/>
    <col min="1285" max="1285" width="18.42578125" style="59" customWidth="1"/>
    <col min="1286" max="1296" width="9.140625" style="59" customWidth="1"/>
    <col min="1297" max="1297" width="9.140625" style="59"/>
    <col min="1298" max="1298" width="9.5703125" style="59" bestFit="1" customWidth="1"/>
    <col min="1299" max="1536" width="9.140625" style="59"/>
    <col min="1537" max="1537" width="5.7109375" style="59" customWidth="1"/>
    <col min="1538" max="1538" width="8" style="59" customWidth="1"/>
    <col min="1539" max="1539" width="38.5703125" style="59" customWidth="1"/>
    <col min="1540" max="1540" width="14.7109375" style="59" customWidth="1"/>
    <col min="1541" max="1541" width="18.42578125" style="59" customWidth="1"/>
    <col min="1542" max="1552" width="9.140625" style="59" customWidth="1"/>
    <col min="1553" max="1553" width="9.140625" style="59"/>
    <col min="1554" max="1554" width="9.5703125" style="59" bestFit="1" customWidth="1"/>
    <col min="1555" max="1792" width="9.140625" style="59"/>
    <col min="1793" max="1793" width="5.7109375" style="59" customWidth="1"/>
    <col min="1794" max="1794" width="8" style="59" customWidth="1"/>
    <col min="1795" max="1795" width="38.5703125" style="59" customWidth="1"/>
    <col min="1796" max="1796" width="14.7109375" style="59" customWidth="1"/>
    <col min="1797" max="1797" width="18.42578125" style="59" customWidth="1"/>
    <col min="1798" max="1808" width="9.140625" style="59" customWidth="1"/>
    <col min="1809" max="1809" width="9.140625" style="59"/>
    <col min="1810" max="1810" width="9.5703125" style="59" bestFit="1" customWidth="1"/>
    <col min="1811" max="2048" width="9.140625" style="59"/>
    <col min="2049" max="2049" width="5.7109375" style="59" customWidth="1"/>
    <col min="2050" max="2050" width="8" style="59" customWidth="1"/>
    <col min="2051" max="2051" width="38.5703125" style="59" customWidth="1"/>
    <col min="2052" max="2052" width="14.7109375" style="59" customWidth="1"/>
    <col min="2053" max="2053" width="18.42578125" style="59" customWidth="1"/>
    <col min="2054" max="2064" width="9.140625" style="59" customWidth="1"/>
    <col min="2065" max="2065" width="9.140625" style="59"/>
    <col min="2066" max="2066" width="9.5703125" style="59" bestFit="1" customWidth="1"/>
    <col min="2067" max="2304" width="9.140625" style="59"/>
    <col min="2305" max="2305" width="5.7109375" style="59" customWidth="1"/>
    <col min="2306" max="2306" width="8" style="59" customWidth="1"/>
    <col min="2307" max="2307" width="38.5703125" style="59" customWidth="1"/>
    <col min="2308" max="2308" width="14.7109375" style="59" customWidth="1"/>
    <col min="2309" max="2309" width="18.42578125" style="59" customWidth="1"/>
    <col min="2310" max="2320" width="9.140625" style="59" customWidth="1"/>
    <col min="2321" max="2321" width="9.140625" style="59"/>
    <col min="2322" max="2322" width="9.5703125" style="59" bestFit="1" customWidth="1"/>
    <col min="2323" max="2560" width="9.140625" style="59"/>
    <col min="2561" max="2561" width="5.7109375" style="59" customWidth="1"/>
    <col min="2562" max="2562" width="8" style="59" customWidth="1"/>
    <col min="2563" max="2563" width="38.5703125" style="59" customWidth="1"/>
    <col min="2564" max="2564" width="14.7109375" style="59" customWidth="1"/>
    <col min="2565" max="2565" width="18.42578125" style="59" customWidth="1"/>
    <col min="2566" max="2576" width="9.140625" style="59" customWidth="1"/>
    <col min="2577" max="2577" width="9.140625" style="59"/>
    <col min="2578" max="2578" width="9.5703125" style="59" bestFit="1" customWidth="1"/>
    <col min="2579" max="2816" width="9.140625" style="59"/>
    <col min="2817" max="2817" width="5.7109375" style="59" customWidth="1"/>
    <col min="2818" max="2818" width="8" style="59" customWidth="1"/>
    <col min="2819" max="2819" width="38.5703125" style="59" customWidth="1"/>
    <col min="2820" max="2820" width="14.7109375" style="59" customWidth="1"/>
    <col min="2821" max="2821" width="18.42578125" style="59" customWidth="1"/>
    <col min="2822" max="2832" width="9.140625" style="59" customWidth="1"/>
    <col min="2833" max="2833" width="9.140625" style="59"/>
    <col min="2834" max="2834" width="9.5703125" style="59" bestFit="1" customWidth="1"/>
    <col min="2835" max="3072" width="9.140625" style="59"/>
    <col min="3073" max="3073" width="5.7109375" style="59" customWidth="1"/>
    <col min="3074" max="3074" width="8" style="59" customWidth="1"/>
    <col min="3075" max="3075" width="38.5703125" style="59" customWidth="1"/>
    <col min="3076" max="3076" width="14.7109375" style="59" customWidth="1"/>
    <col min="3077" max="3077" width="18.42578125" style="59" customWidth="1"/>
    <col min="3078" max="3088" width="9.140625" style="59" customWidth="1"/>
    <col min="3089" max="3089" width="9.140625" style="59"/>
    <col min="3090" max="3090" width="9.5703125" style="59" bestFit="1" customWidth="1"/>
    <col min="3091" max="3328" width="9.140625" style="59"/>
    <col min="3329" max="3329" width="5.7109375" style="59" customWidth="1"/>
    <col min="3330" max="3330" width="8" style="59" customWidth="1"/>
    <col min="3331" max="3331" width="38.5703125" style="59" customWidth="1"/>
    <col min="3332" max="3332" width="14.7109375" style="59" customWidth="1"/>
    <col min="3333" max="3333" width="18.42578125" style="59" customWidth="1"/>
    <col min="3334" max="3344" width="9.140625" style="59" customWidth="1"/>
    <col min="3345" max="3345" width="9.140625" style="59"/>
    <col min="3346" max="3346" width="9.5703125" style="59" bestFit="1" customWidth="1"/>
    <col min="3347" max="3584" width="9.140625" style="59"/>
    <col min="3585" max="3585" width="5.7109375" style="59" customWidth="1"/>
    <col min="3586" max="3586" width="8" style="59" customWidth="1"/>
    <col min="3587" max="3587" width="38.5703125" style="59" customWidth="1"/>
    <col min="3588" max="3588" width="14.7109375" style="59" customWidth="1"/>
    <col min="3589" max="3589" width="18.42578125" style="59" customWidth="1"/>
    <col min="3590" max="3600" width="9.140625" style="59" customWidth="1"/>
    <col min="3601" max="3601" width="9.140625" style="59"/>
    <col min="3602" max="3602" width="9.5703125" style="59" bestFit="1" customWidth="1"/>
    <col min="3603" max="3840" width="9.140625" style="59"/>
    <col min="3841" max="3841" width="5.7109375" style="59" customWidth="1"/>
    <col min="3842" max="3842" width="8" style="59" customWidth="1"/>
    <col min="3843" max="3843" width="38.5703125" style="59" customWidth="1"/>
    <col min="3844" max="3844" width="14.7109375" style="59" customWidth="1"/>
    <col min="3845" max="3845" width="18.42578125" style="59" customWidth="1"/>
    <col min="3846" max="3856" width="9.140625" style="59" customWidth="1"/>
    <col min="3857" max="3857" width="9.140625" style="59"/>
    <col min="3858" max="3858" width="9.5703125" style="59" bestFit="1" customWidth="1"/>
    <col min="3859" max="4096" width="9.140625" style="59"/>
    <col min="4097" max="4097" width="5.7109375" style="59" customWidth="1"/>
    <col min="4098" max="4098" width="8" style="59" customWidth="1"/>
    <col min="4099" max="4099" width="38.5703125" style="59" customWidth="1"/>
    <col min="4100" max="4100" width="14.7109375" style="59" customWidth="1"/>
    <col min="4101" max="4101" width="18.42578125" style="59" customWidth="1"/>
    <col min="4102" max="4112" width="9.140625" style="59" customWidth="1"/>
    <col min="4113" max="4113" width="9.140625" style="59"/>
    <col min="4114" max="4114" width="9.5703125" style="59" bestFit="1" customWidth="1"/>
    <col min="4115" max="4352" width="9.140625" style="59"/>
    <col min="4353" max="4353" width="5.7109375" style="59" customWidth="1"/>
    <col min="4354" max="4354" width="8" style="59" customWidth="1"/>
    <col min="4355" max="4355" width="38.5703125" style="59" customWidth="1"/>
    <col min="4356" max="4356" width="14.7109375" style="59" customWidth="1"/>
    <col min="4357" max="4357" width="18.42578125" style="59" customWidth="1"/>
    <col min="4358" max="4368" width="9.140625" style="59" customWidth="1"/>
    <col min="4369" max="4369" width="9.140625" style="59"/>
    <col min="4370" max="4370" width="9.5703125" style="59" bestFit="1" customWidth="1"/>
    <col min="4371" max="4608" width="9.140625" style="59"/>
    <col min="4609" max="4609" width="5.7109375" style="59" customWidth="1"/>
    <col min="4610" max="4610" width="8" style="59" customWidth="1"/>
    <col min="4611" max="4611" width="38.5703125" style="59" customWidth="1"/>
    <col min="4612" max="4612" width="14.7109375" style="59" customWidth="1"/>
    <col min="4613" max="4613" width="18.42578125" style="59" customWidth="1"/>
    <col min="4614" max="4624" width="9.140625" style="59" customWidth="1"/>
    <col min="4625" max="4625" width="9.140625" style="59"/>
    <col min="4626" max="4626" width="9.5703125" style="59" bestFit="1" customWidth="1"/>
    <col min="4627" max="4864" width="9.140625" style="59"/>
    <col min="4865" max="4865" width="5.7109375" style="59" customWidth="1"/>
    <col min="4866" max="4866" width="8" style="59" customWidth="1"/>
    <col min="4867" max="4867" width="38.5703125" style="59" customWidth="1"/>
    <col min="4868" max="4868" width="14.7109375" style="59" customWidth="1"/>
    <col min="4869" max="4869" width="18.42578125" style="59" customWidth="1"/>
    <col min="4870" max="4880" width="9.140625" style="59" customWidth="1"/>
    <col min="4881" max="4881" width="9.140625" style="59"/>
    <col min="4882" max="4882" width="9.5703125" style="59" bestFit="1" customWidth="1"/>
    <col min="4883" max="5120" width="9.140625" style="59"/>
    <col min="5121" max="5121" width="5.7109375" style="59" customWidth="1"/>
    <col min="5122" max="5122" width="8" style="59" customWidth="1"/>
    <col min="5123" max="5123" width="38.5703125" style="59" customWidth="1"/>
    <col min="5124" max="5124" width="14.7109375" style="59" customWidth="1"/>
    <col min="5125" max="5125" width="18.42578125" style="59" customWidth="1"/>
    <col min="5126" max="5136" width="9.140625" style="59" customWidth="1"/>
    <col min="5137" max="5137" width="9.140625" style="59"/>
    <col min="5138" max="5138" width="9.5703125" style="59" bestFit="1" customWidth="1"/>
    <col min="5139" max="5376" width="9.140625" style="59"/>
    <col min="5377" max="5377" width="5.7109375" style="59" customWidth="1"/>
    <col min="5378" max="5378" width="8" style="59" customWidth="1"/>
    <col min="5379" max="5379" width="38.5703125" style="59" customWidth="1"/>
    <col min="5380" max="5380" width="14.7109375" style="59" customWidth="1"/>
    <col min="5381" max="5381" width="18.42578125" style="59" customWidth="1"/>
    <col min="5382" max="5392" width="9.140625" style="59" customWidth="1"/>
    <col min="5393" max="5393" width="9.140625" style="59"/>
    <col min="5394" max="5394" width="9.5703125" style="59" bestFit="1" customWidth="1"/>
    <col min="5395" max="5632" width="9.140625" style="59"/>
    <col min="5633" max="5633" width="5.7109375" style="59" customWidth="1"/>
    <col min="5634" max="5634" width="8" style="59" customWidth="1"/>
    <col min="5635" max="5635" width="38.5703125" style="59" customWidth="1"/>
    <col min="5636" max="5636" width="14.7109375" style="59" customWidth="1"/>
    <col min="5637" max="5637" width="18.42578125" style="59" customWidth="1"/>
    <col min="5638" max="5648" width="9.140625" style="59" customWidth="1"/>
    <col min="5649" max="5649" width="9.140625" style="59"/>
    <col min="5650" max="5650" width="9.5703125" style="59" bestFit="1" customWidth="1"/>
    <col min="5651" max="5888" width="9.140625" style="59"/>
    <col min="5889" max="5889" width="5.7109375" style="59" customWidth="1"/>
    <col min="5890" max="5890" width="8" style="59" customWidth="1"/>
    <col min="5891" max="5891" width="38.5703125" style="59" customWidth="1"/>
    <col min="5892" max="5892" width="14.7109375" style="59" customWidth="1"/>
    <col min="5893" max="5893" width="18.42578125" style="59" customWidth="1"/>
    <col min="5894" max="5904" width="9.140625" style="59" customWidth="1"/>
    <col min="5905" max="5905" width="9.140625" style="59"/>
    <col min="5906" max="5906" width="9.5703125" style="59" bestFit="1" customWidth="1"/>
    <col min="5907" max="6144" width="9.140625" style="59"/>
    <col min="6145" max="6145" width="5.7109375" style="59" customWidth="1"/>
    <col min="6146" max="6146" width="8" style="59" customWidth="1"/>
    <col min="6147" max="6147" width="38.5703125" style="59" customWidth="1"/>
    <col min="6148" max="6148" width="14.7109375" style="59" customWidth="1"/>
    <col min="6149" max="6149" width="18.42578125" style="59" customWidth="1"/>
    <col min="6150" max="6160" width="9.140625" style="59" customWidth="1"/>
    <col min="6161" max="6161" width="9.140625" style="59"/>
    <col min="6162" max="6162" width="9.5703125" style="59" bestFit="1" customWidth="1"/>
    <col min="6163" max="6400" width="9.140625" style="59"/>
    <col min="6401" max="6401" width="5.7109375" style="59" customWidth="1"/>
    <col min="6402" max="6402" width="8" style="59" customWidth="1"/>
    <col min="6403" max="6403" width="38.5703125" style="59" customWidth="1"/>
    <col min="6404" max="6404" width="14.7109375" style="59" customWidth="1"/>
    <col min="6405" max="6405" width="18.42578125" style="59" customWidth="1"/>
    <col min="6406" max="6416" width="9.140625" style="59" customWidth="1"/>
    <col min="6417" max="6417" width="9.140625" style="59"/>
    <col min="6418" max="6418" width="9.5703125" style="59" bestFit="1" customWidth="1"/>
    <col min="6419" max="6656" width="9.140625" style="59"/>
    <col min="6657" max="6657" width="5.7109375" style="59" customWidth="1"/>
    <col min="6658" max="6658" width="8" style="59" customWidth="1"/>
    <col min="6659" max="6659" width="38.5703125" style="59" customWidth="1"/>
    <col min="6660" max="6660" width="14.7109375" style="59" customWidth="1"/>
    <col min="6661" max="6661" width="18.42578125" style="59" customWidth="1"/>
    <col min="6662" max="6672" width="9.140625" style="59" customWidth="1"/>
    <col min="6673" max="6673" width="9.140625" style="59"/>
    <col min="6674" max="6674" width="9.5703125" style="59" bestFit="1" customWidth="1"/>
    <col min="6675" max="6912" width="9.140625" style="59"/>
    <col min="6913" max="6913" width="5.7109375" style="59" customWidth="1"/>
    <col min="6914" max="6914" width="8" style="59" customWidth="1"/>
    <col min="6915" max="6915" width="38.5703125" style="59" customWidth="1"/>
    <col min="6916" max="6916" width="14.7109375" style="59" customWidth="1"/>
    <col min="6917" max="6917" width="18.42578125" style="59" customWidth="1"/>
    <col min="6918" max="6928" width="9.140625" style="59" customWidth="1"/>
    <col min="6929" max="6929" width="9.140625" style="59"/>
    <col min="6930" max="6930" width="9.5703125" style="59" bestFit="1" customWidth="1"/>
    <col min="6931" max="7168" width="9.140625" style="59"/>
    <col min="7169" max="7169" width="5.7109375" style="59" customWidth="1"/>
    <col min="7170" max="7170" width="8" style="59" customWidth="1"/>
    <col min="7171" max="7171" width="38.5703125" style="59" customWidth="1"/>
    <col min="7172" max="7172" width="14.7109375" style="59" customWidth="1"/>
    <col min="7173" max="7173" width="18.42578125" style="59" customWidth="1"/>
    <col min="7174" max="7184" width="9.140625" style="59" customWidth="1"/>
    <col min="7185" max="7185" width="9.140625" style="59"/>
    <col min="7186" max="7186" width="9.5703125" style="59" bestFit="1" customWidth="1"/>
    <col min="7187" max="7424" width="9.140625" style="59"/>
    <col min="7425" max="7425" width="5.7109375" style="59" customWidth="1"/>
    <col min="7426" max="7426" width="8" style="59" customWidth="1"/>
    <col min="7427" max="7427" width="38.5703125" style="59" customWidth="1"/>
    <col min="7428" max="7428" width="14.7109375" style="59" customWidth="1"/>
    <col min="7429" max="7429" width="18.42578125" style="59" customWidth="1"/>
    <col min="7430" max="7440" width="9.140625" style="59" customWidth="1"/>
    <col min="7441" max="7441" width="9.140625" style="59"/>
    <col min="7442" max="7442" width="9.5703125" style="59" bestFit="1" customWidth="1"/>
    <col min="7443" max="7680" width="9.140625" style="59"/>
    <col min="7681" max="7681" width="5.7109375" style="59" customWidth="1"/>
    <col min="7682" max="7682" width="8" style="59" customWidth="1"/>
    <col min="7683" max="7683" width="38.5703125" style="59" customWidth="1"/>
    <col min="7684" max="7684" width="14.7109375" style="59" customWidth="1"/>
    <col min="7685" max="7685" width="18.42578125" style="59" customWidth="1"/>
    <col min="7686" max="7696" width="9.140625" style="59" customWidth="1"/>
    <col min="7697" max="7697" width="9.140625" style="59"/>
    <col min="7698" max="7698" width="9.5703125" style="59" bestFit="1" customWidth="1"/>
    <col min="7699" max="7936" width="9.140625" style="59"/>
    <col min="7937" max="7937" width="5.7109375" style="59" customWidth="1"/>
    <col min="7938" max="7938" width="8" style="59" customWidth="1"/>
    <col min="7939" max="7939" width="38.5703125" style="59" customWidth="1"/>
    <col min="7940" max="7940" width="14.7109375" style="59" customWidth="1"/>
    <col min="7941" max="7941" width="18.42578125" style="59" customWidth="1"/>
    <col min="7942" max="7952" width="9.140625" style="59" customWidth="1"/>
    <col min="7953" max="7953" width="9.140625" style="59"/>
    <col min="7954" max="7954" width="9.5703125" style="59" bestFit="1" customWidth="1"/>
    <col min="7955" max="8192" width="9.140625" style="59"/>
    <col min="8193" max="8193" width="5.7109375" style="59" customWidth="1"/>
    <col min="8194" max="8194" width="8" style="59" customWidth="1"/>
    <col min="8195" max="8195" width="38.5703125" style="59" customWidth="1"/>
    <col min="8196" max="8196" width="14.7109375" style="59" customWidth="1"/>
    <col min="8197" max="8197" width="18.42578125" style="59" customWidth="1"/>
    <col min="8198" max="8208" width="9.140625" style="59" customWidth="1"/>
    <col min="8209" max="8209" width="9.140625" style="59"/>
    <col min="8210" max="8210" width="9.5703125" style="59" bestFit="1" customWidth="1"/>
    <col min="8211" max="8448" width="9.140625" style="59"/>
    <col min="8449" max="8449" width="5.7109375" style="59" customWidth="1"/>
    <col min="8450" max="8450" width="8" style="59" customWidth="1"/>
    <col min="8451" max="8451" width="38.5703125" style="59" customWidth="1"/>
    <col min="8452" max="8452" width="14.7109375" style="59" customWidth="1"/>
    <col min="8453" max="8453" width="18.42578125" style="59" customWidth="1"/>
    <col min="8454" max="8464" width="9.140625" style="59" customWidth="1"/>
    <col min="8465" max="8465" width="9.140625" style="59"/>
    <col min="8466" max="8466" width="9.5703125" style="59" bestFit="1" customWidth="1"/>
    <col min="8467" max="8704" width="9.140625" style="59"/>
    <col min="8705" max="8705" width="5.7109375" style="59" customWidth="1"/>
    <col min="8706" max="8706" width="8" style="59" customWidth="1"/>
    <col min="8707" max="8707" width="38.5703125" style="59" customWidth="1"/>
    <col min="8708" max="8708" width="14.7109375" style="59" customWidth="1"/>
    <col min="8709" max="8709" width="18.42578125" style="59" customWidth="1"/>
    <col min="8710" max="8720" width="9.140625" style="59" customWidth="1"/>
    <col min="8721" max="8721" width="9.140625" style="59"/>
    <col min="8722" max="8722" width="9.5703125" style="59" bestFit="1" customWidth="1"/>
    <col min="8723" max="8960" width="9.140625" style="59"/>
    <col min="8961" max="8961" width="5.7109375" style="59" customWidth="1"/>
    <col min="8962" max="8962" width="8" style="59" customWidth="1"/>
    <col min="8963" max="8963" width="38.5703125" style="59" customWidth="1"/>
    <col min="8964" max="8964" width="14.7109375" style="59" customWidth="1"/>
    <col min="8965" max="8965" width="18.42578125" style="59" customWidth="1"/>
    <col min="8966" max="8976" width="9.140625" style="59" customWidth="1"/>
    <col min="8977" max="8977" width="9.140625" style="59"/>
    <col min="8978" max="8978" width="9.5703125" style="59" bestFit="1" customWidth="1"/>
    <col min="8979" max="9216" width="9.140625" style="59"/>
    <col min="9217" max="9217" width="5.7109375" style="59" customWidth="1"/>
    <col min="9218" max="9218" width="8" style="59" customWidth="1"/>
    <col min="9219" max="9219" width="38.5703125" style="59" customWidth="1"/>
    <col min="9220" max="9220" width="14.7109375" style="59" customWidth="1"/>
    <col min="9221" max="9221" width="18.42578125" style="59" customWidth="1"/>
    <col min="9222" max="9232" width="9.140625" style="59" customWidth="1"/>
    <col min="9233" max="9233" width="9.140625" style="59"/>
    <col min="9234" max="9234" width="9.5703125" style="59" bestFit="1" customWidth="1"/>
    <col min="9235" max="9472" width="9.140625" style="59"/>
    <col min="9473" max="9473" width="5.7109375" style="59" customWidth="1"/>
    <col min="9474" max="9474" width="8" style="59" customWidth="1"/>
    <col min="9475" max="9475" width="38.5703125" style="59" customWidth="1"/>
    <col min="9476" max="9476" width="14.7109375" style="59" customWidth="1"/>
    <col min="9477" max="9477" width="18.42578125" style="59" customWidth="1"/>
    <col min="9478" max="9488" width="9.140625" style="59" customWidth="1"/>
    <col min="9489" max="9489" width="9.140625" style="59"/>
    <col min="9490" max="9490" width="9.5703125" style="59" bestFit="1" customWidth="1"/>
    <col min="9491" max="9728" width="9.140625" style="59"/>
    <col min="9729" max="9729" width="5.7109375" style="59" customWidth="1"/>
    <col min="9730" max="9730" width="8" style="59" customWidth="1"/>
    <col min="9731" max="9731" width="38.5703125" style="59" customWidth="1"/>
    <col min="9732" max="9732" width="14.7109375" style="59" customWidth="1"/>
    <col min="9733" max="9733" width="18.42578125" style="59" customWidth="1"/>
    <col min="9734" max="9744" width="9.140625" style="59" customWidth="1"/>
    <col min="9745" max="9745" width="9.140625" style="59"/>
    <col min="9746" max="9746" width="9.5703125" style="59" bestFit="1" customWidth="1"/>
    <col min="9747" max="9984" width="9.140625" style="59"/>
    <col min="9985" max="9985" width="5.7109375" style="59" customWidth="1"/>
    <col min="9986" max="9986" width="8" style="59" customWidth="1"/>
    <col min="9987" max="9987" width="38.5703125" style="59" customWidth="1"/>
    <col min="9988" max="9988" width="14.7109375" style="59" customWidth="1"/>
    <col min="9989" max="9989" width="18.42578125" style="59" customWidth="1"/>
    <col min="9990" max="10000" width="9.140625" style="59" customWidth="1"/>
    <col min="10001" max="10001" width="9.140625" style="59"/>
    <col min="10002" max="10002" width="9.5703125" style="59" bestFit="1" customWidth="1"/>
    <col min="10003" max="10240" width="9.140625" style="59"/>
    <col min="10241" max="10241" width="5.7109375" style="59" customWidth="1"/>
    <col min="10242" max="10242" width="8" style="59" customWidth="1"/>
    <col min="10243" max="10243" width="38.5703125" style="59" customWidth="1"/>
    <col min="10244" max="10244" width="14.7109375" style="59" customWidth="1"/>
    <col min="10245" max="10245" width="18.42578125" style="59" customWidth="1"/>
    <col min="10246" max="10256" width="9.140625" style="59" customWidth="1"/>
    <col min="10257" max="10257" width="9.140625" style="59"/>
    <col min="10258" max="10258" width="9.5703125" style="59" bestFit="1" customWidth="1"/>
    <col min="10259" max="10496" width="9.140625" style="59"/>
    <col min="10497" max="10497" width="5.7109375" style="59" customWidth="1"/>
    <col min="10498" max="10498" width="8" style="59" customWidth="1"/>
    <col min="10499" max="10499" width="38.5703125" style="59" customWidth="1"/>
    <col min="10500" max="10500" width="14.7109375" style="59" customWidth="1"/>
    <col min="10501" max="10501" width="18.42578125" style="59" customWidth="1"/>
    <col min="10502" max="10512" width="9.140625" style="59" customWidth="1"/>
    <col min="10513" max="10513" width="9.140625" style="59"/>
    <col min="10514" max="10514" width="9.5703125" style="59" bestFit="1" customWidth="1"/>
    <col min="10515" max="10752" width="9.140625" style="59"/>
    <col min="10753" max="10753" width="5.7109375" style="59" customWidth="1"/>
    <col min="10754" max="10754" width="8" style="59" customWidth="1"/>
    <col min="10755" max="10755" width="38.5703125" style="59" customWidth="1"/>
    <col min="10756" max="10756" width="14.7109375" style="59" customWidth="1"/>
    <col min="10757" max="10757" width="18.42578125" style="59" customWidth="1"/>
    <col min="10758" max="10768" width="9.140625" style="59" customWidth="1"/>
    <col min="10769" max="10769" width="9.140625" style="59"/>
    <col min="10770" max="10770" width="9.5703125" style="59" bestFit="1" customWidth="1"/>
    <col min="10771" max="11008" width="9.140625" style="59"/>
    <col min="11009" max="11009" width="5.7109375" style="59" customWidth="1"/>
    <col min="11010" max="11010" width="8" style="59" customWidth="1"/>
    <col min="11011" max="11011" width="38.5703125" style="59" customWidth="1"/>
    <col min="11012" max="11012" width="14.7109375" style="59" customWidth="1"/>
    <col min="11013" max="11013" width="18.42578125" style="59" customWidth="1"/>
    <col min="11014" max="11024" width="9.140625" style="59" customWidth="1"/>
    <col min="11025" max="11025" width="9.140625" style="59"/>
    <col min="11026" max="11026" width="9.5703125" style="59" bestFit="1" customWidth="1"/>
    <col min="11027" max="11264" width="9.140625" style="59"/>
    <col min="11265" max="11265" width="5.7109375" style="59" customWidth="1"/>
    <col min="11266" max="11266" width="8" style="59" customWidth="1"/>
    <col min="11267" max="11267" width="38.5703125" style="59" customWidth="1"/>
    <col min="11268" max="11268" width="14.7109375" style="59" customWidth="1"/>
    <col min="11269" max="11269" width="18.42578125" style="59" customWidth="1"/>
    <col min="11270" max="11280" width="9.140625" style="59" customWidth="1"/>
    <col min="11281" max="11281" width="9.140625" style="59"/>
    <col min="11282" max="11282" width="9.5703125" style="59" bestFit="1" customWidth="1"/>
    <col min="11283" max="11520" width="9.140625" style="59"/>
    <col min="11521" max="11521" width="5.7109375" style="59" customWidth="1"/>
    <col min="11522" max="11522" width="8" style="59" customWidth="1"/>
    <col min="11523" max="11523" width="38.5703125" style="59" customWidth="1"/>
    <col min="11524" max="11524" width="14.7109375" style="59" customWidth="1"/>
    <col min="11525" max="11525" width="18.42578125" style="59" customWidth="1"/>
    <col min="11526" max="11536" width="9.140625" style="59" customWidth="1"/>
    <col min="11537" max="11537" width="9.140625" style="59"/>
    <col min="11538" max="11538" width="9.5703125" style="59" bestFit="1" customWidth="1"/>
    <col min="11539" max="11776" width="9.140625" style="59"/>
    <col min="11777" max="11777" width="5.7109375" style="59" customWidth="1"/>
    <col min="11778" max="11778" width="8" style="59" customWidth="1"/>
    <col min="11779" max="11779" width="38.5703125" style="59" customWidth="1"/>
    <col min="11780" max="11780" width="14.7109375" style="59" customWidth="1"/>
    <col min="11781" max="11781" width="18.42578125" style="59" customWidth="1"/>
    <col min="11782" max="11792" width="9.140625" style="59" customWidth="1"/>
    <col min="11793" max="11793" width="9.140625" style="59"/>
    <col min="11794" max="11794" width="9.5703125" style="59" bestFit="1" customWidth="1"/>
    <col min="11795" max="12032" width="9.140625" style="59"/>
    <col min="12033" max="12033" width="5.7109375" style="59" customWidth="1"/>
    <col min="12034" max="12034" width="8" style="59" customWidth="1"/>
    <col min="12035" max="12035" width="38.5703125" style="59" customWidth="1"/>
    <col min="12036" max="12036" width="14.7109375" style="59" customWidth="1"/>
    <col min="12037" max="12037" width="18.42578125" style="59" customWidth="1"/>
    <col min="12038" max="12048" width="9.140625" style="59" customWidth="1"/>
    <col min="12049" max="12049" width="9.140625" style="59"/>
    <col min="12050" max="12050" width="9.5703125" style="59" bestFit="1" customWidth="1"/>
    <col min="12051" max="12288" width="9.140625" style="59"/>
    <col min="12289" max="12289" width="5.7109375" style="59" customWidth="1"/>
    <col min="12290" max="12290" width="8" style="59" customWidth="1"/>
    <col min="12291" max="12291" width="38.5703125" style="59" customWidth="1"/>
    <col min="12292" max="12292" width="14.7109375" style="59" customWidth="1"/>
    <col min="12293" max="12293" width="18.42578125" style="59" customWidth="1"/>
    <col min="12294" max="12304" width="9.140625" style="59" customWidth="1"/>
    <col min="12305" max="12305" width="9.140625" style="59"/>
    <col min="12306" max="12306" width="9.5703125" style="59" bestFit="1" customWidth="1"/>
    <col min="12307" max="12544" width="9.140625" style="59"/>
    <col min="12545" max="12545" width="5.7109375" style="59" customWidth="1"/>
    <col min="12546" max="12546" width="8" style="59" customWidth="1"/>
    <col min="12547" max="12547" width="38.5703125" style="59" customWidth="1"/>
    <col min="12548" max="12548" width="14.7109375" style="59" customWidth="1"/>
    <col min="12549" max="12549" width="18.42578125" style="59" customWidth="1"/>
    <col min="12550" max="12560" width="9.140625" style="59" customWidth="1"/>
    <col min="12561" max="12561" width="9.140625" style="59"/>
    <col min="12562" max="12562" width="9.5703125" style="59" bestFit="1" customWidth="1"/>
    <col min="12563" max="12800" width="9.140625" style="59"/>
    <col min="12801" max="12801" width="5.7109375" style="59" customWidth="1"/>
    <col min="12802" max="12802" width="8" style="59" customWidth="1"/>
    <col min="12803" max="12803" width="38.5703125" style="59" customWidth="1"/>
    <col min="12804" max="12804" width="14.7109375" style="59" customWidth="1"/>
    <col min="12805" max="12805" width="18.42578125" style="59" customWidth="1"/>
    <col min="12806" max="12816" width="9.140625" style="59" customWidth="1"/>
    <col min="12817" max="12817" width="9.140625" style="59"/>
    <col min="12818" max="12818" width="9.5703125" style="59" bestFit="1" customWidth="1"/>
    <col min="12819" max="13056" width="9.140625" style="59"/>
    <col min="13057" max="13057" width="5.7109375" style="59" customWidth="1"/>
    <col min="13058" max="13058" width="8" style="59" customWidth="1"/>
    <col min="13059" max="13059" width="38.5703125" style="59" customWidth="1"/>
    <col min="13060" max="13060" width="14.7109375" style="59" customWidth="1"/>
    <col min="13061" max="13061" width="18.42578125" style="59" customWidth="1"/>
    <col min="13062" max="13072" width="9.140625" style="59" customWidth="1"/>
    <col min="13073" max="13073" width="9.140625" style="59"/>
    <col min="13074" max="13074" width="9.5703125" style="59" bestFit="1" customWidth="1"/>
    <col min="13075" max="13312" width="9.140625" style="59"/>
    <col min="13313" max="13313" width="5.7109375" style="59" customWidth="1"/>
    <col min="13314" max="13314" width="8" style="59" customWidth="1"/>
    <col min="13315" max="13315" width="38.5703125" style="59" customWidth="1"/>
    <col min="13316" max="13316" width="14.7109375" style="59" customWidth="1"/>
    <col min="13317" max="13317" width="18.42578125" style="59" customWidth="1"/>
    <col min="13318" max="13328" width="9.140625" style="59" customWidth="1"/>
    <col min="13329" max="13329" width="9.140625" style="59"/>
    <col min="13330" max="13330" width="9.5703125" style="59" bestFit="1" customWidth="1"/>
    <col min="13331" max="13568" width="9.140625" style="59"/>
    <col min="13569" max="13569" width="5.7109375" style="59" customWidth="1"/>
    <col min="13570" max="13570" width="8" style="59" customWidth="1"/>
    <col min="13571" max="13571" width="38.5703125" style="59" customWidth="1"/>
    <col min="13572" max="13572" width="14.7109375" style="59" customWidth="1"/>
    <col min="13573" max="13573" width="18.42578125" style="59" customWidth="1"/>
    <col min="13574" max="13584" width="9.140625" style="59" customWidth="1"/>
    <col min="13585" max="13585" width="9.140625" style="59"/>
    <col min="13586" max="13586" width="9.5703125" style="59" bestFit="1" customWidth="1"/>
    <col min="13587" max="13824" width="9.140625" style="59"/>
    <col min="13825" max="13825" width="5.7109375" style="59" customWidth="1"/>
    <col min="13826" max="13826" width="8" style="59" customWidth="1"/>
    <col min="13827" max="13827" width="38.5703125" style="59" customWidth="1"/>
    <col min="13828" max="13828" width="14.7109375" style="59" customWidth="1"/>
    <col min="13829" max="13829" width="18.42578125" style="59" customWidth="1"/>
    <col min="13830" max="13840" width="9.140625" style="59" customWidth="1"/>
    <col min="13841" max="13841" width="9.140625" style="59"/>
    <col min="13842" max="13842" width="9.5703125" style="59" bestFit="1" customWidth="1"/>
    <col min="13843" max="14080" width="9.140625" style="59"/>
    <col min="14081" max="14081" width="5.7109375" style="59" customWidth="1"/>
    <col min="14082" max="14082" width="8" style="59" customWidth="1"/>
    <col min="14083" max="14083" width="38.5703125" style="59" customWidth="1"/>
    <col min="14084" max="14084" width="14.7109375" style="59" customWidth="1"/>
    <col min="14085" max="14085" width="18.42578125" style="59" customWidth="1"/>
    <col min="14086" max="14096" width="9.140625" style="59" customWidth="1"/>
    <col min="14097" max="14097" width="9.140625" style="59"/>
    <col min="14098" max="14098" width="9.5703125" style="59" bestFit="1" customWidth="1"/>
    <col min="14099" max="14336" width="9.140625" style="59"/>
    <col min="14337" max="14337" width="5.7109375" style="59" customWidth="1"/>
    <col min="14338" max="14338" width="8" style="59" customWidth="1"/>
    <col min="14339" max="14339" width="38.5703125" style="59" customWidth="1"/>
    <col min="14340" max="14340" width="14.7109375" style="59" customWidth="1"/>
    <col min="14341" max="14341" width="18.42578125" style="59" customWidth="1"/>
    <col min="14342" max="14352" width="9.140625" style="59" customWidth="1"/>
    <col min="14353" max="14353" width="9.140625" style="59"/>
    <col min="14354" max="14354" width="9.5703125" style="59" bestFit="1" customWidth="1"/>
    <col min="14355" max="14592" width="9.140625" style="59"/>
    <col min="14593" max="14593" width="5.7109375" style="59" customWidth="1"/>
    <col min="14594" max="14594" width="8" style="59" customWidth="1"/>
    <col min="14595" max="14595" width="38.5703125" style="59" customWidth="1"/>
    <col min="14596" max="14596" width="14.7109375" style="59" customWidth="1"/>
    <col min="14597" max="14597" width="18.42578125" style="59" customWidth="1"/>
    <col min="14598" max="14608" width="9.140625" style="59" customWidth="1"/>
    <col min="14609" max="14609" width="9.140625" style="59"/>
    <col min="14610" max="14610" width="9.5703125" style="59" bestFit="1" customWidth="1"/>
    <col min="14611" max="14848" width="9.140625" style="59"/>
    <col min="14849" max="14849" width="5.7109375" style="59" customWidth="1"/>
    <col min="14850" max="14850" width="8" style="59" customWidth="1"/>
    <col min="14851" max="14851" width="38.5703125" style="59" customWidth="1"/>
    <col min="14852" max="14852" width="14.7109375" style="59" customWidth="1"/>
    <col min="14853" max="14853" width="18.42578125" style="59" customWidth="1"/>
    <col min="14854" max="14864" width="9.140625" style="59" customWidth="1"/>
    <col min="14865" max="14865" width="9.140625" style="59"/>
    <col min="14866" max="14866" width="9.5703125" style="59" bestFit="1" customWidth="1"/>
    <col min="14867" max="15104" width="9.140625" style="59"/>
    <col min="15105" max="15105" width="5.7109375" style="59" customWidth="1"/>
    <col min="15106" max="15106" width="8" style="59" customWidth="1"/>
    <col min="15107" max="15107" width="38.5703125" style="59" customWidth="1"/>
    <col min="15108" max="15108" width="14.7109375" style="59" customWidth="1"/>
    <col min="15109" max="15109" width="18.42578125" style="59" customWidth="1"/>
    <col min="15110" max="15120" width="9.140625" style="59" customWidth="1"/>
    <col min="15121" max="15121" width="9.140625" style="59"/>
    <col min="15122" max="15122" width="9.5703125" style="59" bestFit="1" customWidth="1"/>
    <col min="15123" max="15360" width="9.140625" style="59"/>
    <col min="15361" max="15361" width="5.7109375" style="59" customWidth="1"/>
    <col min="15362" max="15362" width="8" style="59" customWidth="1"/>
    <col min="15363" max="15363" width="38.5703125" style="59" customWidth="1"/>
    <col min="15364" max="15364" width="14.7109375" style="59" customWidth="1"/>
    <col min="15365" max="15365" width="18.42578125" style="59" customWidth="1"/>
    <col min="15366" max="15376" width="9.140625" style="59" customWidth="1"/>
    <col min="15377" max="15377" width="9.140625" style="59"/>
    <col min="15378" max="15378" width="9.5703125" style="59" bestFit="1" customWidth="1"/>
    <col min="15379" max="15616" width="9.140625" style="59"/>
    <col min="15617" max="15617" width="5.7109375" style="59" customWidth="1"/>
    <col min="15618" max="15618" width="8" style="59" customWidth="1"/>
    <col min="15619" max="15619" width="38.5703125" style="59" customWidth="1"/>
    <col min="15620" max="15620" width="14.7109375" style="59" customWidth="1"/>
    <col min="15621" max="15621" width="18.42578125" style="59" customWidth="1"/>
    <col min="15622" max="15632" width="9.140625" style="59" customWidth="1"/>
    <col min="15633" max="15633" width="9.140625" style="59"/>
    <col min="15634" max="15634" width="9.5703125" style="59" bestFit="1" customWidth="1"/>
    <col min="15635" max="15872" width="9.140625" style="59"/>
    <col min="15873" max="15873" width="5.7109375" style="59" customWidth="1"/>
    <col min="15874" max="15874" width="8" style="59" customWidth="1"/>
    <col min="15875" max="15875" width="38.5703125" style="59" customWidth="1"/>
    <col min="15876" max="15876" width="14.7109375" style="59" customWidth="1"/>
    <col min="15877" max="15877" width="18.42578125" style="59" customWidth="1"/>
    <col min="15878" max="15888" width="9.140625" style="59" customWidth="1"/>
    <col min="15889" max="15889" width="9.140625" style="59"/>
    <col min="15890" max="15890" width="9.5703125" style="59" bestFit="1" customWidth="1"/>
    <col min="15891" max="16128" width="9.140625" style="59"/>
    <col min="16129" max="16129" width="5.7109375" style="59" customWidth="1"/>
    <col min="16130" max="16130" width="8" style="59" customWidth="1"/>
    <col min="16131" max="16131" width="38.5703125" style="59" customWidth="1"/>
    <col min="16132" max="16132" width="14.7109375" style="59" customWidth="1"/>
    <col min="16133" max="16133" width="18.42578125" style="59" customWidth="1"/>
    <col min="16134" max="16144" width="9.140625" style="59" customWidth="1"/>
    <col min="16145" max="16145" width="9.140625" style="59"/>
    <col min="16146" max="16146" width="9.5703125" style="59" bestFit="1" customWidth="1"/>
    <col min="16147" max="16384" width="9.140625" style="59"/>
  </cols>
  <sheetData>
    <row r="1" spans="1:18" ht="7.5" customHeight="1">
      <c r="A1" s="55" t="s">
        <v>24</v>
      </c>
      <c r="B1" s="55"/>
      <c r="C1" s="56"/>
      <c r="D1" s="57"/>
      <c r="E1" s="58"/>
    </row>
    <row r="2" spans="1:18" ht="20.25">
      <c r="A2" s="60" t="s">
        <v>73</v>
      </c>
      <c r="C2" s="61"/>
      <c r="D2" s="61"/>
      <c r="E2" s="61"/>
    </row>
    <row r="3" spans="1:18">
      <c r="E3" s="62"/>
    </row>
    <row r="4" spans="1:18" ht="15.75" customHeight="1">
      <c r="A4" s="225" t="s">
        <v>3</v>
      </c>
      <c r="B4" s="227" t="s">
        <v>74</v>
      </c>
      <c r="C4" s="228"/>
      <c r="D4" s="225" t="s">
        <v>6</v>
      </c>
      <c r="E4" s="231" t="s">
        <v>12</v>
      </c>
    </row>
    <row r="5" spans="1:18">
      <c r="A5" s="226"/>
      <c r="B5" s="229"/>
      <c r="C5" s="230"/>
      <c r="D5" s="226"/>
      <c r="E5" s="232"/>
    </row>
    <row r="6" spans="1:18">
      <c r="A6" s="63">
        <v>1</v>
      </c>
      <c r="B6" s="64" t="s">
        <v>136</v>
      </c>
      <c r="C6" s="65"/>
      <c r="D6" s="63" t="s">
        <v>78</v>
      </c>
      <c r="E6" s="66"/>
      <c r="R6" s="67"/>
    </row>
    <row r="7" spans="1:18">
      <c r="A7" s="68">
        <v>2</v>
      </c>
      <c r="B7" s="69" t="s">
        <v>137</v>
      </c>
      <c r="C7" s="70"/>
      <c r="D7" s="68" t="s">
        <v>78</v>
      </c>
      <c r="E7" s="71"/>
    </row>
    <row r="8" spans="1:18">
      <c r="A8" s="68">
        <v>3</v>
      </c>
      <c r="B8" s="69" t="s">
        <v>158</v>
      </c>
      <c r="C8" s="70"/>
      <c r="D8" s="68" t="s">
        <v>78</v>
      </c>
      <c r="E8" s="71"/>
    </row>
    <row r="9" spans="1:18">
      <c r="A9" s="68">
        <v>4</v>
      </c>
      <c r="B9" s="72" t="s">
        <v>109</v>
      </c>
      <c r="C9" s="70"/>
      <c r="D9" s="68" t="s">
        <v>78</v>
      </c>
      <c r="E9" s="71"/>
    </row>
    <row r="10" spans="1:18">
      <c r="A10" s="68">
        <v>5</v>
      </c>
      <c r="B10" s="69" t="s">
        <v>110</v>
      </c>
      <c r="C10" s="70"/>
      <c r="D10" s="68" t="s">
        <v>78</v>
      </c>
      <c r="E10" s="71"/>
    </row>
    <row r="11" spans="1:18">
      <c r="A11" s="68">
        <v>6</v>
      </c>
      <c r="B11" s="69" t="s">
        <v>115</v>
      </c>
      <c r="C11" s="70"/>
      <c r="D11" s="68" t="s">
        <v>76</v>
      </c>
      <c r="E11" s="71"/>
      <c r="H11" s="174"/>
    </row>
    <row r="12" spans="1:18">
      <c r="A12" s="68">
        <v>7</v>
      </c>
      <c r="B12" s="69" t="s">
        <v>116</v>
      </c>
      <c r="C12" s="70"/>
      <c r="D12" s="68" t="s">
        <v>76</v>
      </c>
      <c r="E12" s="71"/>
      <c r="H12" s="174"/>
    </row>
    <row r="13" spans="1:18">
      <c r="A13" s="68">
        <v>8</v>
      </c>
      <c r="B13" s="69" t="s">
        <v>117</v>
      </c>
      <c r="C13" s="70"/>
      <c r="D13" s="68" t="s">
        <v>76</v>
      </c>
      <c r="E13" s="71"/>
    </row>
    <row r="14" spans="1:18">
      <c r="A14" s="68">
        <v>9</v>
      </c>
      <c r="B14" s="69" t="s">
        <v>122</v>
      </c>
      <c r="C14" s="70"/>
      <c r="D14" s="68" t="s">
        <v>71</v>
      </c>
      <c r="E14" s="71"/>
      <c r="H14" s="175"/>
    </row>
    <row r="15" spans="1:18">
      <c r="A15" s="68">
        <v>10</v>
      </c>
      <c r="B15" s="69" t="s">
        <v>119</v>
      </c>
      <c r="C15" s="70"/>
      <c r="D15" s="68" t="s">
        <v>76</v>
      </c>
      <c r="E15" s="71"/>
      <c r="H15" s="175"/>
    </row>
    <row r="16" spans="1:18">
      <c r="A16" s="68">
        <v>11</v>
      </c>
      <c r="B16" s="69" t="s">
        <v>124</v>
      </c>
      <c r="C16" s="70"/>
      <c r="D16" s="68" t="s">
        <v>75</v>
      </c>
      <c r="E16" s="71"/>
      <c r="H16" s="175"/>
    </row>
    <row r="17" spans="1:5">
      <c r="A17" s="68">
        <v>12</v>
      </c>
      <c r="B17" s="69" t="s">
        <v>120</v>
      </c>
      <c r="C17" s="70"/>
      <c r="D17" s="68" t="s">
        <v>75</v>
      </c>
      <c r="E17" s="71"/>
    </row>
    <row r="18" spans="1:5">
      <c r="A18" s="68">
        <v>13</v>
      </c>
      <c r="B18" s="69" t="s">
        <v>121</v>
      </c>
      <c r="C18" s="70"/>
      <c r="D18" s="68" t="s">
        <v>75</v>
      </c>
      <c r="E18" s="71"/>
    </row>
    <row r="19" spans="1:5">
      <c r="A19" s="68">
        <v>14</v>
      </c>
      <c r="B19" s="69" t="s">
        <v>123</v>
      </c>
      <c r="C19" s="70"/>
      <c r="D19" s="68" t="s">
        <v>75</v>
      </c>
      <c r="E19" s="71"/>
    </row>
    <row r="20" spans="1:5">
      <c r="A20" s="68">
        <v>15</v>
      </c>
      <c r="B20" s="69" t="s">
        <v>125</v>
      </c>
      <c r="C20" s="70"/>
      <c r="D20" s="68" t="s">
        <v>75</v>
      </c>
      <c r="E20" s="71"/>
    </row>
    <row r="21" spans="1:5">
      <c r="A21" s="68">
        <v>16</v>
      </c>
      <c r="B21" s="69" t="s">
        <v>143</v>
      </c>
      <c r="C21" s="70"/>
      <c r="D21" s="68" t="s">
        <v>145</v>
      </c>
      <c r="E21" s="71"/>
    </row>
    <row r="22" spans="1:5">
      <c r="A22" s="68">
        <v>17</v>
      </c>
      <c r="B22" s="69" t="s">
        <v>144</v>
      </c>
      <c r="C22" s="70"/>
      <c r="D22" s="68" t="s">
        <v>145</v>
      </c>
      <c r="E22" s="71"/>
    </row>
    <row r="23" spans="1:5">
      <c r="A23" s="68">
        <v>18</v>
      </c>
      <c r="B23" s="69" t="s">
        <v>228</v>
      </c>
      <c r="C23" s="70"/>
      <c r="D23" s="68" t="s">
        <v>75</v>
      </c>
      <c r="E23" s="71"/>
    </row>
    <row r="24" spans="1:5">
      <c r="A24" s="68">
        <v>19</v>
      </c>
      <c r="B24" s="69" t="s">
        <v>149</v>
      </c>
      <c r="C24" s="70"/>
      <c r="D24" s="68" t="s">
        <v>71</v>
      </c>
      <c r="E24" s="71"/>
    </row>
    <row r="25" spans="1:5">
      <c r="A25" s="68">
        <v>20</v>
      </c>
      <c r="B25" s="112" t="s">
        <v>351</v>
      </c>
      <c r="C25" s="113"/>
      <c r="D25" s="111" t="s">
        <v>145</v>
      </c>
      <c r="E25" s="71"/>
    </row>
    <row r="26" spans="1:5">
      <c r="A26" s="68">
        <v>21</v>
      </c>
      <c r="B26" s="112" t="s">
        <v>353</v>
      </c>
      <c r="C26" s="113"/>
      <c r="D26" s="111" t="s">
        <v>145</v>
      </c>
      <c r="E26" s="71"/>
    </row>
    <row r="27" spans="1:5">
      <c r="A27" s="68">
        <v>22</v>
      </c>
      <c r="B27" s="112" t="s">
        <v>360</v>
      </c>
      <c r="C27" s="113"/>
      <c r="D27" s="111" t="s">
        <v>145</v>
      </c>
      <c r="E27" s="71"/>
    </row>
    <row r="28" spans="1:5">
      <c r="A28" s="68">
        <v>23</v>
      </c>
      <c r="B28" s="69" t="s">
        <v>147</v>
      </c>
      <c r="C28" s="70"/>
      <c r="D28" s="68" t="s">
        <v>75</v>
      </c>
      <c r="E28" s="71"/>
    </row>
    <row r="29" spans="1:5">
      <c r="A29" s="68">
        <v>24</v>
      </c>
      <c r="B29" s="69" t="s">
        <v>126</v>
      </c>
      <c r="C29" s="70"/>
      <c r="D29" s="68" t="s">
        <v>75</v>
      </c>
      <c r="E29" s="71"/>
    </row>
    <row r="30" spans="1:5">
      <c r="A30" s="68">
        <v>25</v>
      </c>
      <c r="B30" s="69" t="s">
        <v>146</v>
      </c>
      <c r="C30" s="70"/>
      <c r="D30" s="68" t="s">
        <v>79</v>
      </c>
      <c r="E30" s="71"/>
    </row>
    <row r="31" spans="1:5">
      <c r="A31" s="68">
        <v>26</v>
      </c>
      <c r="B31" s="69" t="s">
        <v>148</v>
      </c>
      <c r="C31" s="70"/>
      <c r="D31" s="68" t="s">
        <v>77</v>
      </c>
      <c r="E31" s="71"/>
    </row>
    <row r="32" spans="1:5">
      <c r="A32" s="68">
        <v>27</v>
      </c>
      <c r="B32" s="69" t="s">
        <v>128</v>
      </c>
      <c r="C32" s="70"/>
      <c r="D32" s="68" t="s">
        <v>80</v>
      </c>
      <c r="E32" s="71"/>
    </row>
    <row r="33" spans="1:7">
      <c r="A33" s="68">
        <v>28</v>
      </c>
      <c r="B33" s="69" t="s">
        <v>127</v>
      </c>
      <c r="C33" s="70"/>
      <c r="D33" s="68" t="s">
        <v>76</v>
      </c>
      <c r="E33" s="71"/>
    </row>
    <row r="34" spans="1:7">
      <c r="A34" s="68">
        <v>29</v>
      </c>
      <c r="B34" s="69" t="s">
        <v>151</v>
      </c>
      <c r="C34" s="70"/>
      <c r="D34" s="68" t="s">
        <v>78</v>
      </c>
      <c r="E34" s="71"/>
    </row>
    <row r="35" spans="1:7">
      <c r="A35" s="68">
        <v>30</v>
      </c>
      <c r="B35" s="69" t="s">
        <v>370</v>
      </c>
      <c r="C35" s="70"/>
      <c r="D35" s="68" t="s">
        <v>150</v>
      </c>
      <c r="E35" s="71"/>
    </row>
    <row r="36" spans="1:7">
      <c r="A36" s="68">
        <v>31</v>
      </c>
      <c r="B36" s="69" t="s">
        <v>358</v>
      </c>
      <c r="C36" s="70"/>
      <c r="D36" s="68" t="s">
        <v>150</v>
      </c>
      <c r="E36" s="71"/>
    </row>
    <row r="37" spans="1:7">
      <c r="A37" s="68">
        <v>32</v>
      </c>
      <c r="B37" s="69" t="s">
        <v>180</v>
      </c>
      <c r="C37" s="70"/>
      <c r="D37" s="68" t="s">
        <v>162</v>
      </c>
      <c r="E37" s="71"/>
    </row>
    <row r="38" spans="1:7">
      <c r="A38" s="68">
        <v>33</v>
      </c>
      <c r="B38" s="69" t="s">
        <v>179</v>
      </c>
      <c r="C38" s="70"/>
      <c r="D38" s="68" t="s">
        <v>71</v>
      </c>
      <c r="E38" s="71"/>
      <c r="G38" s="59" t="str">
        <f>RAB!N58&amp;" "&amp;RAB!M58</f>
        <v xml:space="preserve"> </v>
      </c>
    </row>
    <row r="39" spans="1:7">
      <c r="A39" s="68">
        <v>34</v>
      </c>
      <c r="B39" s="69" t="s">
        <v>152</v>
      </c>
      <c r="C39" s="70"/>
      <c r="D39" s="68" t="s">
        <v>78</v>
      </c>
      <c r="E39" s="71"/>
    </row>
    <row r="40" spans="1:7">
      <c r="A40" s="68">
        <v>35</v>
      </c>
      <c r="B40" s="69" t="s">
        <v>153</v>
      </c>
      <c r="C40" s="70"/>
      <c r="D40" s="68" t="s">
        <v>77</v>
      </c>
      <c r="E40" s="71"/>
    </row>
    <row r="41" spans="1:7">
      <c r="A41" s="68">
        <v>36</v>
      </c>
      <c r="B41" s="69" t="s">
        <v>172</v>
      </c>
      <c r="C41" s="70"/>
      <c r="D41" s="68" t="s">
        <v>76</v>
      </c>
      <c r="E41" s="71"/>
    </row>
    <row r="42" spans="1:7">
      <c r="A42" s="68">
        <v>37</v>
      </c>
      <c r="B42" s="69" t="s">
        <v>175</v>
      </c>
      <c r="C42" s="70"/>
      <c r="D42" s="68" t="s">
        <v>76</v>
      </c>
      <c r="E42" s="71"/>
    </row>
    <row r="43" spans="1:7">
      <c r="A43" s="68">
        <v>38</v>
      </c>
      <c r="B43" s="69" t="s">
        <v>176</v>
      </c>
      <c r="C43" s="70"/>
      <c r="D43" s="68" t="s">
        <v>76</v>
      </c>
      <c r="E43" s="71"/>
    </row>
    <row r="44" spans="1:7">
      <c r="A44" s="68">
        <v>39</v>
      </c>
      <c r="B44" s="112" t="s">
        <v>273</v>
      </c>
      <c r="C44" s="113"/>
      <c r="D44" s="111" t="s">
        <v>78</v>
      </c>
      <c r="E44" s="71"/>
    </row>
    <row r="45" spans="1:7">
      <c r="A45" s="68">
        <v>40</v>
      </c>
      <c r="B45" s="112" t="s">
        <v>283</v>
      </c>
      <c r="C45" s="113"/>
      <c r="D45" s="111" t="s">
        <v>78</v>
      </c>
      <c r="E45" s="71"/>
    </row>
    <row r="46" spans="1:7">
      <c r="A46" s="68">
        <v>41</v>
      </c>
      <c r="B46" s="112" t="s">
        <v>286</v>
      </c>
      <c r="C46" s="113"/>
      <c r="D46" s="111" t="s">
        <v>80</v>
      </c>
      <c r="E46" s="71"/>
    </row>
    <row r="47" spans="1:7">
      <c r="A47" s="68">
        <v>42</v>
      </c>
      <c r="B47" s="112" t="s">
        <v>287</v>
      </c>
      <c r="C47" s="113"/>
      <c r="D47" s="111" t="s">
        <v>80</v>
      </c>
      <c r="E47" s="71"/>
    </row>
    <row r="48" spans="1:7">
      <c r="A48" s="68">
        <v>43</v>
      </c>
      <c r="B48" s="112" t="s">
        <v>288</v>
      </c>
      <c r="C48" s="113"/>
      <c r="D48" s="111" t="s">
        <v>78</v>
      </c>
      <c r="E48" s="71"/>
    </row>
    <row r="49" spans="1:5">
      <c r="A49" s="68">
        <v>44</v>
      </c>
      <c r="B49" s="112" t="s">
        <v>335</v>
      </c>
      <c r="C49" s="113"/>
      <c r="D49" s="111" t="s">
        <v>150</v>
      </c>
      <c r="E49" s="71"/>
    </row>
    <row r="50" spans="1:5">
      <c r="A50" s="68">
        <v>45</v>
      </c>
      <c r="B50" s="112" t="s">
        <v>337</v>
      </c>
      <c r="C50" s="113"/>
      <c r="D50" s="111" t="s">
        <v>150</v>
      </c>
      <c r="E50" s="71"/>
    </row>
    <row r="51" spans="1:5">
      <c r="A51" s="73"/>
      <c r="B51" s="138"/>
      <c r="C51" s="74"/>
      <c r="D51" s="73"/>
      <c r="E51" s="75"/>
    </row>
  </sheetData>
  <mergeCells count="4">
    <mergeCell ref="A4:A5"/>
    <mergeCell ref="B4:C5"/>
    <mergeCell ref="D4:D5"/>
    <mergeCell ref="E4:E5"/>
  </mergeCells>
  <printOptions horizontalCentered="1"/>
  <pageMargins left="0.59055118110236227" right="0.19685039370078741" top="0.98425196850393704" bottom="0.78740157480314965" header="0" footer="0.23622047244094491"/>
  <pageSetup paperSize="9" scale="75" orientation="portrait" blackAndWhite="1" horizontalDpi="4294967293" verticalDpi="4294967293"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0"/>
  </sheetPr>
  <dimension ref="A1:R30"/>
  <sheetViews>
    <sheetView showGridLines="0" view="pageBreakPreview" zoomScale="115" zoomScaleNormal="75" zoomScaleSheetLayoutView="75" workbookViewId="0">
      <selection activeCell="E6" sqref="E6:E9"/>
    </sheetView>
  </sheetViews>
  <sheetFormatPr defaultRowHeight="15"/>
  <cols>
    <col min="1" max="1" width="5.7109375" style="59" customWidth="1"/>
    <col min="2" max="2" width="8" style="59" customWidth="1"/>
    <col min="3" max="3" width="38.5703125" style="59" customWidth="1"/>
    <col min="4" max="4" width="14.7109375" style="59" customWidth="1"/>
    <col min="5" max="5" width="18.42578125" style="59" customWidth="1"/>
    <col min="6" max="6" width="9.140625" style="59" customWidth="1"/>
    <col min="7" max="7" width="12.42578125" style="59" customWidth="1"/>
    <col min="8" max="16" width="9.140625" style="59" customWidth="1"/>
    <col min="17" max="17" width="9.140625" style="59"/>
    <col min="18" max="18" width="9.5703125" style="59" bestFit="1" customWidth="1"/>
    <col min="19" max="256" width="9.140625" style="59"/>
    <col min="257" max="257" width="5.7109375" style="59" customWidth="1"/>
    <col min="258" max="258" width="8" style="59" customWidth="1"/>
    <col min="259" max="259" width="38.5703125" style="59" customWidth="1"/>
    <col min="260" max="260" width="14.7109375" style="59" customWidth="1"/>
    <col min="261" max="261" width="18.42578125" style="59" customWidth="1"/>
    <col min="262" max="272" width="9.140625" style="59" customWidth="1"/>
    <col min="273" max="273" width="9.140625" style="59"/>
    <col min="274" max="274" width="9.5703125" style="59" bestFit="1" customWidth="1"/>
    <col min="275" max="512" width="9.140625" style="59"/>
    <col min="513" max="513" width="5.7109375" style="59" customWidth="1"/>
    <col min="514" max="514" width="8" style="59" customWidth="1"/>
    <col min="515" max="515" width="38.5703125" style="59" customWidth="1"/>
    <col min="516" max="516" width="14.7109375" style="59" customWidth="1"/>
    <col min="517" max="517" width="18.42578125" style="59" customWidth="1"/>
    <col min="518" max="528" width="9.140625" style="59" customWidth="1"/>
    <col min="529" max="529" width="9.140625" style="59"/>
    <col min="530" max="530" width="9.5703125" style="59" bestFit="1" customWidth="1"/>
    <col min="531" max="768" width="9.140625" style="59"/>
    <col min="769" max="769" width="5.7109375" style="59" customWidth="1"/>
    <col min="770" max="770" width="8" style="59" customWidth="1"/>
    <col min="771" max="771" width="38.5703125" style="59" customWidth="1"/>
    <col min="772" max="772" width="14.7109375" style="59" customWidth="1"/>
    <col min="773" max="773" width="18.42578125" style="59" customWidth="1"/>
    <col min="774" max="784" width="9.140625" style="59" customWidth="1"/>
    <col min="785" max="785" width="9.140625" style="59"/>
    <col min="786" max="786" width="9.5703125" style="59" bestFit="1" customWidth="1"/>
    <col min="787" max="1024" width="9.140625" style="59"/>
    <col min="1025" max="1025" width="5.7109375" style="59" customWidth="1"/>
    <col min="1026" max="1026" width="8" style="59" customWidth="1"/>
    <col min="1027" max="1027" width="38.5703125" style="59" customWidth="1"/>
    <col min="1028" max="1028" width="14.7109375" style="59" customWidth="1"/>
    <col min="1029" max="1029" width="18.42578125" style="59" customWidth="1"/>
    <col min="1030" max="1040" width="9.140625" style="59" customWidth="1"/>
    <col min="1041" max="1041" width="9.140625" style="59"/>
    <col min="1042" max="1042" width="9.5703125" style="59" bestFit="1" customWidth="1"/>
    <col min="1043" max="1280" width="9.140625" style="59"/>
    <col min="1281" max="1281" width="5.7109375" style="59" customWidth="1"/>
    <col min="1282" max="1282" width="8" style="59" customWidth="1"/>
    <col min="1283" max="1283" width="38.5703125" style="59" customWidth="1"/>
    <col min="1284" max="1284" width="14.7109375" style="59" customWidth="1"/>
    <col min="1285" max="1285" width="18.42578125" style="59" customWidth="1"/>
    <col min="1286" max="1296" width="9.140625" style="59" customWidth="1"/>
    <col min="1297" max="1297" width="9.140625" style="59"/>
    <col min="1298" max="1298" width="9.5703125" style="59" bestFit="1" customWidth="1"/>
    <col min="1299" max="1536" width="9.140625" style="59"/>
    <col min="1537" max="1537" width="5.7109375" style="59" customWidth="1"/>
    <col min="1538" max="1538" width="8" style="59" customWidth="1"/>
    <col min="1539" max="1539" width="38.5703125" style="59" customWidth="1"/>
    <col min="1540" max="1540" width="14.7109375" style="59" customWidth="1"/>
    <col min="1541" max="1541" width="18.42578125" style="59" customWidth="1"/>
    <col min="1542" max="1552" width="9.140625" style="59" customWidth="1"/>
    <col min="1553" max="1553" width="9.140625" style="59"/>
    <col min="1554" max="1554" width="9.5703125" style="59" bestFit="1" customWidth="1"/>
    <col min="1555" max="1792" width="9.140625" style="59"/>
    <col min="1793" max="1793" width="5.7109375" style="59" customWidth="1"/>
    <col min="1794" max="1794" width="8" style="59" customWidth="1"/>
    <col min="1795" max="1795" width="38.5703125" style="59" customWidth="1"/>
    <col min="1796" max="1796" width="14.7109375" style="59" customWidth="1"/>
    <col min="1797" max="1797" width="18.42578125" style="59" customWidth="1"/>
    <col min="1798" max="1808" width="9.140625" style="59" customWidth="1"/>
    <col min="1809" max="1809" width="9.140625" style="59"/>
    <col min="1810" max="1810" width="9.5703125" style="59" bestFit="1" customWidth="1"/>
    <col min="1811" max="2048" width="9.140625" style="59"/>
    <col min="2049" max="2049" width="5.7109375" style="59" customWidth="1"/>
    <col min="2050" max="2050" width="8" style="59" customWidth="1"/>
    <col min="2051" max="2051" width="38.5703125" style="59" customWidth="1"/>
    <col min="2052" max="2052" width="14.7109375" style="59" customWidth="1"/>
    <col min="2053" max="2053" width="18.42578125" style="59" customWidth="1"/>
    <col min="2054" max="2064" width="9.140625" style="59" customWidth="1"/>
    <col min="2065" max="2065" width="9.140625" style="59"/>
    <col min="2066" max="2066" width="9.5703125" style="59" bestFit="1" customWidth="1"/>
    <col min="2067" max="2304" width="9.140625" style="59"/>
    <col min="2305" max="2305" width="5.7109375" style="59" customWidth="1"/>
    <col min="2306" max="2306" width="8" style="59" customWidth="1"/>
    <col min="2307" max="2307" width="38.5703125" style="59" customWidth="1"/>
    <col min="2308" max="2308" width="14.7109375" style="59" customWidth="1"/>
    <col min="2309" max="2309" width="18.42578125" style="59" customWidth="1"/>
    <col min="2310" max="2320" width="9.140625" style="59" customWidth="1"/>
    <col min="2321" max="2321" width="9.140625" style="59"/>
    <col min="2322" max="2322" width="9.5703125" style="59" bestFit="1" customWidth="1"/>
    <col min="2323" max="2560" width="9.140625" style="59"/>
    <col min="2561" max="2561" width="5.7109375" style="59" customWidth="1"/>
    <col min="2562" max="2562" width="8" style="59" customWidth="1"/>
    <col min="2563" max="2563" width="38.5703125" style="59" customWidth="1"/>
    <col min="2564" max="2564" width="14.7109375" style="59" customWidth="1"/>
    <col min="2565" max="2565" width="18.42578125" style="59" customWidth="1"/>
    <col min="2566" max="2576" width="9.140625" style="59" customWidth="1"/>
    <col min="2577" max="2577" width="9.140625" style="59"/>
    <col min="2578" max="2578" width="9.5703125" style="59" bestFit="1" customWidth="1"/>
    <col min="2579" max="2816" width="9.140625" style="59"/>
    <col min="2817" max="2817" width="5.7109375" style="59" customWidth="1"/>
    <col min="2818" max="2818" width="8" style="59" customWidth="1"/>
    <col min="2819" max="2819" width="38.5703125" style="59" customWidth="1"/>
    <col min="2820" max="2820" width="14.7109375" style="59" customWidth="1"/>
    <col min="2821" max="2821" width="18.42578125" style="59" customWidth="1"/>
    <col min="2822" max="2832" width="9.140625" style="59" customWidth="1"/>
    <col min="2833" max="2833" width="9.140625" style="59"/>
    <col min="2834" max="2834" width="9.5703125" style="59" bestFit="1" customWidth="1"/>
    <col min="2835" max="3072" width="9.140625" style="59"/>
    <col min="3073" max="3073" width="5.7109375" style="59" customWidth="1"/>
    <col min="3074" max="3074" width="8" style="59" customWidth="1"/>
    <col min="3075" max="3075" width="38.5703125" style="59" customWidth="1"/>
    <col min="3076" max="3076" width="14.7109375" style="59" customWidth="1"/>
    <col min="3077" max="3077" width="18.42578125" style="59" customWidth="1"/>
    <col min="3078" max="3088" width="9.140625" style="59" customWidth="1"/>
    <col min="3089" max="3089" width="9.140625" style="59"/>
    <col min="3090" max="3090" width="9.5703125" style="59" bestFit="1" customWidth="1"/>
    <col min="3091" max="3328" width="9.140625" style="59"/>
    <col min="3329" max="3329" width="5.7109375" style="59" customWidth="1"/>
    <col min="3330" max="3330" width="8" style="59" customWidth="1"/>
    <col min="3331" max="3331" width="38.5703125" style="59" customWidth="1"/>
    <col min="3332" max="3332" width="14.7109375" style="59" customWidth="1"/>
    <col min="3333" max="3333" width="18.42578125" style="59" customWidth="1"/>
    <col min="3334" max="3344" width="9.140625" style="59" customWidth="1"/>
    <col min="3345" max="3345" width="9.140625" style="59"/>
    <col min="3346" max="3346" width="9.5703125" style="59" bestFit="1" customWidth="1"/>
    <col min="3347" max="3584" width="9.140625" style="59"/>
    <col min="3585" max="3585" width="5.7109375" style="59" customWidth="1"/>
    <col min="3586" max="3586" width="8" style="59" customWidth="1"/>
    <col min="3587" max="3587" width="38.5703125" style="59" customWidth="1"/>
    <col min="3588" max="3588" width="14.7109375" style="59" customWidth="1"/>
    <col min="3589" max="3589" width="18.42578125" style="59" customWidth="1"/>
    <col min="3590" max="3600" width="9.140625" style="59" customWidth="1"/>
    <col min="3601" max="3601" width="9.140625" style="59"/>
    <col min="3602" max="3602" width="9.5703125" style="59" bestFit="1" customWidth="1"/>
    <col min="3603" max="3840" width="9.140625" style="59"/>
    <col min="3841" max="3841" width="5.7109375" style="59" customWidth="1"/>
    <col min="3842" max="3842" width="8" style="59" customWidth="1"/>
    <col min="3843" max="3843" width="38.5703125" style="59" customWidth="1"/>
    <col min="3844" max="3844" width="14.7109375" style="59" customWidth="1"/>
    <col min="3845" max="3845" width="18.42578125" style="59" customWidth="1"/>
    <col min="3846" max="3856" width="9.140625" style="59" customWidth="1"/>
    <col min="3857" max="3857" width="9.140625" style="59"/>
    <col min="3858" max="3858" width="9.5703125" style="59" bestFit="1" customWidth="1"/>
    <col min="3859" max="4096" width="9.140625" style="59"/>
    <col min="4097" max="4097" width="5.7109375" style="59" customWidth="1"/>
    <col min="4098" max="4098" width="8" style="59" customWidth="1"/>
    <col min="4099" max="4099" width="38.5703125" style="59" customWidth="1"/>
    <col min="4100" max="4100" width="14.7109375" style="59" customWidth="1"/>
    <col min="4101" max="4101" width="18.42578125" style="59" customWidth="1"/>
    <col min="4102" max="4112" width="9.140625" style="59" customWidth="1"/>
    <col min="4113" max="4113" width="9.140625" style="59"/>
    <col min="4114" max="4114" width="9.5703125" style="59" bestFit="1" customWidth="1"/>
    <col min="4115" max="4352" width="9.140625" style="59"/>
    <col min="4353" max="4353" width="5.7109375" style="59" customWidth="1"/>
    <col min="4354" max="4354" width="8" style="59" customWidth="1"/>
    <col min="4355" max="4355" width="38.5703125" style="59" customWidth="1"/>
    <col min="4356" max="4356" width="14.7109375" style="59" customWidth="1"/>
    <col min="4357" max="4357" width="18.42578125" style="59" customWidth="1"/>
    <col min="4358" max="4368" width="9.140625" style="59" customWidth="1"/>
    <col min="4369" max="4369" width="9.140625" style="59"/>
    <col min="4370" max="4370" width="9.5703125" style="59" bestFit="1" customWidth="1"/>
    <col min="4371" max="4608" width="9.140625" style="59"/>
    <col min="4609" max="4609" width="5.7109375" style="59" customWidth="1"/>
    <col min="4610" max="4610" width="8" style="59" customWidth="1"/>
    <col min="4611" max="4611" width="38.5703125" style="59" customWidth="1"/>
    <col min="4612" max="4612" width="14.7109375" style="59" customWidth="1"/>
    <col min="4613" max="4613" width="18.42578125" style="59" customWidth="1"/>
    <col min="4614" max="4624" width="9.140625" style="59" customWidth="1"/>
    <col min="4625" max="4625" width="9.140625" style="59"/>
    <col min="4626" max="4626" width="9.5703125" style="59" bestFit="1" customWidth="1"/>
    <col min="4627" max="4864" width="9.140625" style="59"/>
    <col min="4865" max="4865" width="5.7109375" style="59" customWidth="1"/>
    <col min="4866" max="4866" width="8" style="59" customWidth="1"/>
    <col min="4867" max="4867" width="38.5703125" style="59" customWidth="1"/>
    <col min="4868" max="4868" width="14.7109375" style="59" customWidth="1"/>
    <col min="4869" max="4869" width="18.42578125" style="59" customWidth="1"/>
    <col min="4870" max="4880" width="9.140625" style="59" customWidth="1"/>
    <col min="4881" max="4881" width="9.140625" style="59"/>
    <col min="4882" max="4882" width="9.5703125" style="59" bestFit="1" customWidth="1"/>
    <col min="4883" max="5120" width="9.140625" style="59"/>
    <col min="5121" max="5121" width="5.7109375" style="59" customWidth="1"/>
    <col min="5122" max="5122" width="8" style="59" customWidth="1"/>
    <col min="5123" max="5123" width="38.5703125" style="59" customWidth="1"/>
    <col min="5124" max="5124" width="14.7109375" style="59" customWidth="1"/>
    <col min="5125" max="5125" width="18.42578125" style="59" customWidth="1"/>
    <col min="5126" max="5136" width="9.140625" style="59" customWidth="1"/>
    <col min="5137" max="5137" width="9.140625" style="59"/>
    <col min="5138" max="5138" width="9.5703125" style="59" bestFit="1" customWidth="1"/>
    <col min="5139" max="5376" width="9.140625" style="59"/>
    <col min="5377" max="5377" width="5.7109375" style="59" customWidth="1"/>
    <col min="5378" max="5378" width="8" style="59" customWidth="1"/>
    <col min="5379" max="5379" width="38.5703125" style="59" customWidth="1"/>
    <col min="5380" max="5380" width="14.7109375" style="59" customWidth="1"/>
    <col min="5381" max="5381" width="18.42578125" style="59" customWidth="1"/>
    <col min="5382" max="5392" width="9.140625" style="59" customWidth="1"/>
    <col min="5393" max="5393" width="9.140625" style="59"/>
    <col min="5394" max="5394" width="9.5703125" style="59" bestFit="1" customWidth="1"/>
    <col min="5395" max="5632" width="9.140625" style="59"/>
    <col min="5633" max="5633" width="5.7109375" style="59" customWidth="1"/>
    <col min="5634" max="5634" width="8" style="59" customWidth="1"/>
    <col min="5635" max="5635" width="38.5703125" style="59" customWidth="1"/>
    <col min="5636" max="5636" width="14.7109375" style="59" customWidth="1"/>
    <col min="5637" max="5637" width="18.42578125" style="59" customWidth="1"/>
    <col min="5638" max="5648" width="9.140625" style="59" customWidth="1"/>
    <col min="5649" max="5649" width="9.140625" style="59"/>
    <col min="5650" max="5650" width="9.5703125" style="59" bestFit="1" customWidth="1"/>
    <col min="5651" max="5888" width="9.140625" style="59"/>
    <col min="5889" max="5889" width="5.7109375" style="59" customWidth="1"/>
    <col min="5890" max="5890" width="8" style="59" customWidth="1"/>
    <col min="5891" max="5891" width="38.5703125" style="59" customWidth="1"/>
    <col min="5892" max="5892" width="14.7109375" style="59" customWidth="1"/>
    <col min="5893" max="5893" width="18.42578125" style="59" customWidth="1"/>
    <col min="5894" max="5904" width="9.140625" style="59" customWidth="1"/>
    <col min="5905" max="5905" width="9.140625" style="59"/>
    <col min="5906" max="5906" width="9.5703125" style="59" bestFit="1" customWidth="1"/>
    <col min="5907" max="6144" width="9.140625" style="59"/>
    <col min="6145" max="6145" width="5.7109375" style="59" customWidth="1"/>
    <col min="6146" max="6146" width="8" style="59" customWidth="1"/>
    <col min="6147" max="6147" width="38.5703125" style="59" customWidth="1"/>
    <col min="6148" max="6148" width="14.7109375" style="59" customWidth="1"/>
    <col min="6149" max="6149" width="18.42578125" style="59" customWidth="1"/>
    <col min="6150" max="6160" width="9.140625" style="59" customWidth="1"/>
    <col min="6161" max="6161" width="9.140625" style="59"/>
    <col min="6162" max="6162" width="9.5703125" style="59" bestFit="1" customWidth="1"/>
    <col min="6163" max="6400" width="9.140625" style="59"/>
    <col min="6401" max="6401" width="5.7109375" style="59" customWidth="1"/>
    <col min="6402" max="6402" width="8" style="59" customWidth="1"/>
    <col min="6403" max="6403" width="38.5703125" style="59" customWidth="1"/>
    <col min="6404" max="6404" width="14.7109375" style="59" customWidth="1"/>
    <col min="6405" max="6405" width="18.42578125" style="59" customWidth="1"/>
    <col min="6406" max="6416" width="9.140625" style="59" customWidth="1"/>
    <col min="6417" max="6417" width="9.140625" style="59"/>
    <col min="6418" max="6418" width="9.5703125" style="59" bestFit="1" customWidth="1"/>
    <col min="6419" max="6656" width="9.140625" style="59"/>
    <col min="6657" max="6657" width="5.7109375" style="59" customWidth="1"/>
    <col min="6658" max="6658" width="8" style="59" customWidth="1"/>
    <col min="6659" max="6659" width="38.5703125" style="59" customWidth="1"/>
    <col min="6660" max="6660" width="14.7109375" style="59" customWidth="1"/>
    <col min="6661" max="6661" width="18.42578125" style="59" customWidth="1"/>
    <col min="6662" max="6672" width="9.140625" style="59" customWidth="1"/>
    <col min="6673" max="6673" width="9.140625" style="59"/>
    <col min="6674" max="6674" width="9.5703125" style="59" bestFit="1" customWidth="1"/>
    <col min="6675" max="6912" width="9.140625" style="59"/>
    <col min="6913" max="6913" width="5.7109375" style="59" customWidth="1"/>
    <col min="6914" max="6914" width="8" style="59" customWidth="1"/>
    <col min="6915" max="6915" width="38.5703125" style="59" customWidth="1"/>
    <col min="6916" max="6916" width="14.7109375" style="59" customWidth="1"/>
    <col min="6917" max="6917" width="18.42578125" style="59" customWidth="1"/>
    <col min="6918" max="6928" width="9.140625" style="59" customWidth="1"/>
    <col min="6929" max="6929" width="9.140625" style="59"/>
    <col min="6930" max="6930" width="9.5703125" style="59" bestFit="1" customWidth="1"/>
    <col min="6931" max="7168" width="9.140625" style="59"/>
    <col min="7169" max="7169" width="5.7109375" style="59" customWidth="1"/>
    <col min="7170" max="7170" width="8" style="59" customWidth="1"/>
    <col min="7171" max="7171" width="38.5703125" style="59" customWidth="1"/>
    <col min="7172" max="7172" width="14.7109375" style="59" customWidth="1"/>
    <col min="7173" max="7173" width="18.42578125" style="59" customWidth="1"/>
    <col min="7174" max="7184" width="9.140625" style="59" customWidth="1"/>
    <col min="7185" max="7185" width="9.140625" style="59"/>
    <col min="7186" max="7186" width="9.5703125" style="59" bestFit="1" customWidth="1"/>
    <col min="7187" max="7424" width="9.140625" style="59"/>
    <col min="7425" max="7425" width="5.7109375" style="59" customWidth="1"/>
    <col min="7426" max="7426" width="8" style="59" customWidth="1"/>
    <col min="7427" max="7427" width="38.5703125" style="59" customWidth="1"/>
    <col min="7428" max="7428" width="14.7109375" style="59" customWidth="1"/>
    <col min="7429" max="7429" width="18.42578125" style="59" customWidth="1"/>
    <col min="7430" max="7440" width="9.140625" style="59" customWidth="1"/>
    <col min="7441" max="7441" width="9.140625" style="59"/>
    <col min="7442" max="7442" width="9.5703125" style="59" bestFit="1" customWidth="1"/>
    <col min="7443" max="7680" width="9.140625" style="59"/>
    <col min="7681" max="7681" width="5.7109375" style="59" customWidth="1"/>
    <col min="7682" max="7682" width="8" style="59" customWidth="1"/>
    <col min="7683" max="7683" width="38.5703125" style="59" customWidth="1"/>
    <col min="7684" max="7684" width="14.7109375" style="59" customWidth="1"/>
    <col min="7685" max="7685" width="18.42578125" style="59" customWidth="1"/>
    <col min="7686" max="7696" width="9.140625" style="59" customWidth="1"/>
    <col min="7697" max="7697" width="9.140625" style="59"/>
    <col min="7698" max="7698" width="9.5703125" style="59" bestFit="1" customWidth="1"/>
    <col min="7699" max="7936" width="9.140625" style="59"/>
    <col min="7937" max="7937" width="5.7109375" style="59" customWidth="1"/>
    <col min="7938" max="7938" width="8" style="59" customWidth="1"/>
    <col min="7939" max="7939" width="38.5703125" style="59" customWidth="1"/>
    <col min="7940" max="7940" width="14.7109375" style="59" customWidth="1"/>
    <col min="7941" max="7941" width="18.42578125" style="59" customWidth="1"/>
    <col min="7942" max="7952" width="9.140625" style="59" customWidth="1"/>
    <col min="7953" max="7953" width="9.140625" style="59"/>
    <col min="7954" max="7954" width="9.5703125" style="59" bestFit="1" customWidth="1"/>
    <col min="7955" max="8192" width="9.140625" style="59"/>
    <col min="8193" max="8193" width="5.7109375" style="59" customWidth="1"/>
    <col min="8194" max="8194" width="8" style="59" customWidth="1"/>
    <col min="8195" max="8195" width="38.5703125" style="59" customWidth="1"/>
    <col min="8196" max="8196" width="14.7109375" style="59" customWidth="1"/>
    <col min="8197" max="8197" width="18.42578125" style="59" customWidth="1"/>
    <col min="8198" max="8208" width="9.140625" style="59" customWidth="1"/>
    <col min="8209" max="8209" width="9.140625" style="59"/>
    <col min="8210" max="8210" width="9.5703125" style="59" bestFit="1" customWidth="1"/>
    <col min="8211" max="8448" width="9.140625" style="59"/>
    <col min="8449" max="8449" width="5.7109375" style="59" customWidth="1"/>
    <col min="8450" max="8450" width="8" style="59" customWidth="1"/>
    <col min="8451" max="8451" width="38.5703125" style="59" customWidth="1"/>
    <col min="8452" max="8452" width="14.7109375" style="59" customWidth="1"/>
    <col min="8453" max="8453" width="18.42578125" style="59" customWidth="1"/>
    <col min="8454" max="8464" width="9.140625" style="59" customWidth="1"/>
    <col min="8465" max="8465" width="9.140625" style="59"/>
    <col min="8466" max="8466" width="9.5703125" style="59" bestFit="1" customWidth="1"/>
    <col min="8467" max="8704" width="9.140625" style="59"/>
    <col min="8705" max="8705" width="5.7109375" style="59" customWidth="1"/>
    <col min="8706" max="8706" width="8" style="59" customWidth="1"/>
    <col min="8707" max="8707" width="38.5703125" style="59" customWidth="1"/>
    <col min="8708" max="8708" width="14.7109375" style="59" customWidth="1"/>
    <col min="8709" max="8709" width="18.42578125" style="59" customWidth="1"/>
    <col min="8710" max="8720" width="9.140625" style="59" customWidth="1"/>
    <col min="8721" max="8721" width="9.140625" style="59"/>
    <col min="8722" max="8722" width="9.5703125" style="59" bestFit="1" customWidth="1"/>
    <col min="8723" max="8960" width="9.140625" style="59"/>
    <col min="8961" max="8961" width="5.7109375" style="59" customWidth="1"/>
    <col min="8962" max="8962" width="8" style="59" customWidth="1"/>
    <col min="8963" max="8963" width="38.5703125" style="59" customWidth="1"/>
    <col min="8964" max="8964" width="14.7109375" style="59" customWidth="1"/>
    <col min="8965" max="8965" width="18.42578125" style="59" customWidth="1"/>
    <col min="8966" max="8976" width="9.140625" style="59" customWidth="1"/>
    <col min="8977" max="8977" width="9.140625" style="59"/>
    <col min="8978" max="8978" width="9.5703125" style="59" bestFit="1" customWidth="1"/>
    <col min="8979" max="9216" width="9.140625" style="59"/>
    <col min="9217" max="9217" width="5.7109375" style="59" customWidth="1"/>
    <col min="9218" max="9218" width="8" style="59" customWidth="1"/>
    <col min="9219" max="9219" width="38.5703125" style="59" customWidth="1"/>
    <col min="9220" max="9220" width="14.7109375" style="59" customWidth="1"/>
    <col min="9221" max="9221" width="18.42578125" style="59" customWidth="1"/>
    <col min="9222" max="9232" width="9.140625" style="59" customWidth="1"/>
    <col min="9233" max="9233" width="9.140625" style="59"/>
    <col min="9234" max="9234" width="9.5703125" style="59" bestFit="1" customWidth="1"/>
    <col min="9235" max="9472" width="9.140625" style="59"/>
    <col min="9473" max="9473" width="5.7109375" style="59" customWidth="1"/>
    <col min="9474" max="9474" width="8" style="59" customWidth="1"/>
    <col min="9475" max="9475" width="38.5703125" style="59" customWidth="1"/>
    <col min="9476" max="9476" width="14.7109375" style="59" customWidth="1"/>
    <col min="9477" max="9477" width="18.42578125" style="59" customWidth="1"/>
    <col min="9478" max="9488" width="9.140625" style="59" customWidth="1"/>
    <col min="9489" max="9489" width="9.140625" style="59"/>
    <col min="9490" max="9490" width="9.5703125" style="59" bestFit="1" customWidth="1"/>
    <col min="9491" max="9728" width="9.140625" style="59"/>
    <col min="9729" max="9729" width="5.7109375" style="59" customWidth="1"/>
    <col min="9730" max="9730" width="8" style="59" customWidth="1"/>
    <col min="9731" max="9731" width="38.5703125" style="59" customWidth="1"/>
    <col min="9732" max="9732" width="14.7109375" style="59" customWidth="1"/>
    <col min="9733" max="9733" width="18.42578125" style="59" customWidth="1"/>
    <col min="9734" max="9744" width="9.140625" style="59" customWidth="1"/>
    <col min="9745" max="9745" width="9.140625" style="59"/>
    <col min="9746" max="9746" width="9.5703125" style="59" bestFit="1" customWidth="1"/>
    <col min="9747" max="9984" width="9.140625" style="59"/>
    <col min="9985" max="9985" width="5.7109375" style="59" customWidth="1"/>
    <col min="9986" max="9986" width="8" style="59" customWidth="1"/>
    <col min="9987" max="9987" width="38.5703125" style="59" customWidth="1"/>
    <col min="9988" max="9988" width="14.7109375" style="59" customWidth="1"/>
    <col min="9989" max="9989" width="18.42578125" style="59" customWidth="1"/>
    <col min="9990" max="10000" width="9.140625" style="59" customWidth="1"/>
    <col min="10001" max="10001" width="9.140625" style="59"/>
    <col min="10002" max="10002" width="9.5703125" style="59" bestFit="1" customWidth="1"/>
    <col min="10003" max="10240" width="9.140625" style="59"/>
    <col min="10241" max="10241" width="5.7109375" style="59" customWidth="1"/>
    <col min="10242" max="10242" width="8" style="59" customWidth="1"/>
    <col min="10243" max="10243" width="38.5703125" style="59" customWidth="1"/>
    <col min="10244" max="10244" width="14.7109375" style="59" customWidth="1"/>
    <col min="10245" max="10245" width="18.42578125" style="59" customWidth="1"/>
    <col min="10246" max="10256" width="9.140625" style="59" customWidth="1"/>
    <col min="10257" max="10257" width="9.140625" style="59"/>
    <col min="10258" max="10258" width="9.5703125" style="59" bestFit="1" customWidth="1"/>
    <col min="10259" max="10496" width="9.140625" style="59"/>
    <col min="10497" max="10497" width="5.7109375" style="59" customWidth="1"/>
    <col min="10498" max="10498" width="8" style="59" customWidth="1"/>
    <col min="10499" max="10499" width="38.5703125" style="59" customWidth="1"/>
    <col min="10500" max="10500" width="14.7109375" style="59" customWidth="1"/>
    <col min="10501" max="10501" width="18.42578125" style="59" customWidth="1"/>
    <col min="10502" max="10512" width="9.140625" style="59" customWidth="1"/>
    <col min="10513" max="10513" width="9.140625" style="59"/>
    <col min="10514" max="10514" width="9.5703125" style="59" bestFit="1" customWidth="1"/>
    <col min="10515" max="10752" width="9.140625" style="59"/>
    <col min="10753" max="10753" width="5.7109375" style="59" customWidth="1"/>
    <col min="10754" max="10754" width="8" style="59" customWidth="1"/>
    <col min="10755" max="10755" width="38.5703125" style="59" customWidth="1"/>
    <col min="10756" max="10756" width="14.7109375" style="59" customWidth="1"/>
    <col min="10757" max="10757" width="18.42578125" style="59" customWidth="1"/>
    <col min="10758" max="10768" width="9.140625" style="59" customWidth="1"/>
    <col min="10769" max="10769" width="9.140625" style="59"/>
    <col min="10770" max="10770" width="9.5703125" style="59" bestFit="1" customWidth="1"/>
    <col min="10771" max="11008" width="9.140625" style="59"/>
    <col min="11009" max="11009" width="5.7109375" style="59" customWidth="1"/>
    <col min="11010" max="11010" width="8" style="59" customWidth="1"/>
    <col min="11011" max="11011" width="38.5703125" style="59" customWidth="1"/>
    <col min="11012" max="11012" width="14.7109375" style="59" customWidth="1"/>
    <col min="11013" max="11013" width="18.42578125" style="59" customWidth="1"/>
    <col min="11014" max="11024" width="9.140625" style="59" customWidth="1"/>
    <col min="11025" max="11025" width="9.140625" style="59"/>
    <col min="11026" max="11026" width="9.5703125" style="59" bestFit="1" customWidth="1"/>
    <col min="11027" max="11264" width="9.140625" style="59"/>
    <col min="11265" max="11265" width="5.7109375" style="59" customWidth="1"/>
    <col min="11266" max="11266" width="8" style="59" customWidth="1"/>
    <col min="11267" max="11267" width="38.5703125" style="59" customWidth="1"/>
    <col min="11268" max="11268" width="14.7109375" style="59" customWidth="1"/>
    <col min="11269" max="11269" width="18.42578125" style="59" customWidth="1"/>
    <col min="11270" max="11280" width="9.140625" style="59" customWidth="1"/>
    <col min="11281" max="11281" width="9.140625" style="59"/>
    <col min="11282" max="11282" width="9.5703125" style="59" bestFit="1" customWidth="1"/>
    <col min="11283" max="11520" width="9.140625" style="59"/>
    <col min="11521" max="11521" width="5.7109375" style="59" customWidth="1"/>
    <col min="11522" max="11522" width="8" style="59" customWidth="1"/>
    <col min="11523" max="11523" width="38.5703125" style="59" customWidth="1"/>
    <col min="11524" max="11524" width="14.7109375" style="59" customWidth="1"/>
    <col min="11525" max="11525" width="18.42578125" style="59" customWidth="1"/>
    <col min="11526" max="11536" width="9.140625" style="59" customWidth="1"/>
    <col min="11537" max="11537" width="9.140625" style="59"/>
    <col min="11538" max="11538" width="9.5703125" style="59" bestFit="1" customWidth="1"/>
    <col min="11539" max="11776" width="9.140625" style="59"/>
    <col min="11777" max="11777" width="5.7109375" style="59" customWidth="1"/>
    <col min="11778" max="11778" width="8" style="59" customWidth="1"/>
    <col min="11779" max="11779" width="38.5703125" style="59" customWidth="1"/>
    <col min="11780" max="11780" width="14.7109375" style="59" customWidth="1"/>
    <col min="11781" max="11781" width="18.42578125" style="59" customWidth="1"/>
    <col min="11782" max="11792" width="9.140625" style="59" customWidth="1"/>
    <col min="11793" max="11793" width="9.140625" style="59"/>
    <col min="11794" max="11794" width="9.5703125" style="59" bestFit="1" customWidth="1"/>
    <col min="11795" max="12032" width="9.140625" style="59"/>
    <col min="12033" max="12033" width="5.7109375" style="59" customWidth="1"/>
    <col min="12034" max="12034" width="8" style="59" customWidth="1"/>
    <col min="12035" max="12035" width="38.5703125" style="59" customWidth="1"/>
    <col min="12036" max="12036" width="14.7109375" style="59" customWidth="1"/>
    <col min="12037" max="12037" width="18.42578125" style="59" customWidth="1"/>
    <col min="12038" max="12048" width="9.140625" style="59" customWidth="1"/>
    <col min="12049" max="12049" width="9.140625" style="59"/>
    <col min="12050" max="12050" width="9.5703125" style="59" bestFit="1" customWidth="1"/>
    <col min="12051" max="12288" width="9.140625" style="59"/>
    <col min="12289" max="12289" width="5.7109375" style="59" customWidth="1"/>
    <col min="12290" max="12290" width="8" style="59" customWidth="1"/>
    <col min="12291" max="12291" width="38.5703125" style="59" customWidth="1"/>
    <col min="12292" max="12292" width="14.7109375" style="59" customWidth="1"/>
    <col min="12293" max="12293" width="18.42578125" style="59" customWidth="1"/>
    <col min="12294" max="12304" width="9.140625" style="59" customWidth="1"/>
    <col min="12305" max="12305" width="9.140625" style="59"/>
    <col min="12306" max="12306" width="9.5703125" style="59" bestFit="1" customWidth="1"/>
    <col min="12307" max="12544" width="9.140625" style="59"/>
    <col min="12545" max="12545" width="5.7109375" style="59" customWidth="1"/>
    <col min="12546" max="12546" width="8" style="59" customWidth="1"/>
    <col min="12547" max="12547" width="38.5703125" style="59" customWidth="1"/>
    <col min="12548" max="12548" width="14.7109375" style="59" customWidth="1"/>
    <col min="12549" max="12549" width="18.42578125" style="59" customWidth="1"/>
    <col min="12550" max="12560" width="9.140625" style="59" customWidth="1"/>
    <col min="12561" max="12561" width="9.140625" style="59"/>
    <col min="12562" max="12562" width="9.5703125" style="59" bestFit="1" customWidth="1"/>
    <col min="12563" max="12800" width="9.140625" style="59"/>
    <col min="12801" max="12801" width="5.7109375" style="59" customWidth="1"/>
    <col min="12802" max="12802" width="8" style="59" customWidth="1"/>
    <col min="12803" max="12803" width="38.5703125" style="59" customWidth="1"/>
    <col min="12804" max="12804" width="14.7109375" style="59" customWidth="1"/>
    <col min="12805" max="12805" width="18.42578125" style="59" customWidth="1"/>
    <col min="12806" max="12816" width="9.140625" style="59" customWidth="1"/>
    <col min="12817" max="12817" width="9.140625" style="59"/>
    <col min="12818" max="12818" width="9.5703125" style="59" bestFit="1" customWidth="1"/>
    <col min="12819" max="13056" width="9.140625" style="59"/>
    <col min="13057" max="13057" width="5.7109375" style="59" customWidth="1"/>
    <col min="13058" max="13058" width="8" style="59" customWidth="1"/>
    <col min="13059" max="13059" width="38.5703125" style="59" customWidth="1"/>
    <col min="13060" max="13060" width="14.7109375" style="59" customWidth="1"/>
    <col min="13061" max="13061" width="18.42578125" style="59" customWidth="1"/>
    <col min="13062" max="13072" width="9.140625" style="59" customWidth="1"/>
    <col min="13073" max="13073" width="9.140625" style="59"/>
    <col min="13074" max="13074" width="9.5703125" style="59" bestFit="1" customWidth="1"/>
    <col min="13075" max="13312" width="9.140625" style="59"/>
    <col min="13313" max="13313" width="5.7109375" style="59" customWidth="1"/>
    <col min="13314" max="13314" width="8" style="59" customWidth="1"/>
    <col min="13315" max="13315" width="38.5703125" style="59" customWidth="1"/>
    <col min="13316" max="13316" width="14.7109375" style="59" customWidth="1"/>
    <col min="13317" max="13317" width="18.42578125" style="59" customWidth="1"/>
    <col min="13318" max="13328" width="9.140625" style="59" customWidth="1"/>
    <col min="13329" max="13329" width="9.140625" style="59"/>
    <col min="13330" max="13330" width="9.5703125" style="59" bestFit="1" customWidth="1"/>
    <col min="13331" max="13568" width="9.140625" style="59"/>
    <col min="13569" max="13569" width="5.7109375" style="59" customWidth="1"/>
    <col min="13570" max="13570" width="8" style="59" customWidth="1"/>
    <col min="13571" max="13571" width="38.5703125" style="59" customWidth="1"/>
    <col min="13572" max="13572" width="14.7109375" style="59" customWidth="1"/>
    <col min="13573" max="13573" width="18.42578125" style="59" customWidth="1"/>
    <col min="13574" max="13584" width="9.140625" style="59" customWidth="1"/>
    <col min="13585" max="13585" width="9.140625" style="59"/>
    <col min="13586" max="13586" width="9.5703125" style="59" bestFit="1" customWidth="1"/>
    <col min="13587" max="13824" width="9.140625" style="59"/>
    <col min="13825" max="13825" width="5.7109375" style="59" customWidth="1"/>
    <col min="13826" max="13826" width="8" style="59" customWidth="1"/>
    <col min="13827" max="13827" width="38.5703125" style="59" customWidth="1"/>
    <col min="13828" max="13828" width="14.7109375" style="59" customWidth="1"/>
    <col min="13829" max="13829" width="18.42578125" style="59" customWidth="1"/>
    <col min="13830" max="13840" width="9.140625" style="59" customWidth="1"/>
    <col min="13841" max="13841" width="9.140625" style="59"/>
    <col min="13842" max="13842" width="9.5703125" style="59" bestFit="1" customWidth="1"/>
    <col min="13843" max="14080" width="9.140625" style="59"/>
    <col min="14081" max="14081" width="5.7109375" style="59" customWidth="1"/>
    <col min="14082" max="14082" width="8" style="59" customWidth="1"/>
    <col min="14083" max="14083" width="38.5703125" style="59" customWidth="1"/>
    <col min="14084" max="14084" width="14.7109375" style="59" customWidth="1"/>
    <col min="14085" max="14085" width="18.42578125" style="59" customWidth="1"/>
    <col min="14086" max="14096" width="9.140625" style="59" customWidth="1"/>
    <col min="14097" max="14097" width="9.140625" style="59"/>
    <col min="14098" max="14098" width="9.5703125" style="59" bestFit="1" customWidth="1"/>
    <col min="14099" max="14336" width="9.140625" style="59"/>
    <col min="14337" max="14337" width="5.7109375" style="59" customWidth="1"/>
    <col min="14338" max="14338" width="8" style="59" customWidth="1"/>
    <col min="14339" max="14339" width="38.5703125" style="59" customWidth="1"/>
    <col min="14340" max="14340" width="14.7109375" style="59" customWidth="1"/>
    <col min="14341" max="14341" width="18.42578125" style="59" customWidth="1"/>
    <col min="14342" max="14352" width="9.140625" style="59" customWidth="1"/>
    <col min="14353" max="14353" width="9.140625" style="59"/>
    <col min="14354" max="14354" width="9.5703125" style="59" bestFit="1" customWidth="1"/>
    <col min="14355" max="14592" width="9.140625" style="59"/>
    <col min="14593" max="14593" width="5.7109375" style="59" customWidth="1"/>
    <col min="14594" max="14594" width="8" style="59" customWidth="1"/>
    <col min="14595" max="14595" width="38.5703125" style="59" customWidth="1"/>
    <col min="14596" max="14596" width="14.7109375" style="59" customWidth="1"/>
    <col min="14597" max="14597" width="18.42578125" style="59" customWidth="1"/>
    <col min="14598" max="14608" width="9.140625" style="59" customWidth="1"/>
    <col min="14609" max="14609" width="9.140625" style="59"/>
    <col min="14610" max="14610" width="9.5703125" style="59" bestFit="1" customWidth="1"/>
    <col min="14611" max="14848" width="9.140625" style="59"/>
    <col min="14849" max="14849" width="5.7109375" style="59" customWidth="1"/>
    <col min="14850" max="14850" width="8" style="59" customWidth="1"/>
    <col min="14851" max="14851" width="38.5703125" style="59" customWidth="1"/>
    <col min="14852" max="14852" width="14.7109375" style="59" customWidth="1"/>
    <col min="14853" max="14853" width="18.42578125" style="59" customWidth="1"/>
    <col min="14854" max="14864" width="9.140625" style="59" customWidth="1"/>
    <col min="14865" max="14865" width="9.140625" style="59"/>
    <col min="14866" max="14866" width="9.5703125" style="59" bestFit="1" customWidth="1"/>
    <col min="14867" max="15104" width="9.140625" style="59"/>
    <col min="15105" max="15105" width="5.7109375" style="59" customWidth="1"/>
    <col min="15106" max="15106" width="8" style="59" customWidth="1"/>
    <col min="15107" max="15107" width="38.5703125" style="59" customWidth="1"/>
    <col min="15108" max="15108" width="14.7109375" style="59" customWidth="1"/>
    <col min="15109" max="15109" width="18.42578125" style="59" customWidth="1"/>
    <col min="15110" max="15120" width="9.140625" style="59" customWidth="1"/>
    <col min="15121" max="15121" width="9.140625" style="59"/>
    <col min="15122" max="15122" width="9.5703125" style="59" bestFit="1" customWidth="1"/>
    <col min="15123" max="15360" width="9.140625" style="59"/>
    <col min="15361" max="15361" width="5.7109375" style="59" customWidth="1"/>
    <col min="15362" max="15362" width="8" style="59" customWidth="1"/>
    <col min="15363" max="15363" width="38.5703125" style="59" customWidth="1"/>
    <col min="15364" max="15364" width="14.7109375" style="59" customWidth="1"/>
    <col min="15365" max="15365" width="18.42578125" style="59" customWidth="1"/>
    <col min="15366" max="15376" width="9.140625" style="59" customWidth="1"/>
    <col min="15377" max="15377" width="9.140625" style="59"/>
    <col min="15378" max="15378" width="9.5703125" style="59" bestFit="1" customWidth="1"/>
    <col min="15379" max="15616" width="9.140625" style="59"/>
    <col min="15617" max="15617" width="5.7109375" style="59" customWidth="1"/>
    <col min="15618" max="15618" width="8" style="59" customWidth="1"/>
    <col min="15619" max="15619" width="38.5703125" style="59" customWidth="1"/>
    <col min="15620" max="15620" width="14.7109375" style="59" customWidth="1"/>
    <col min="15621" max="15621" width="18.42578125" style="59" customWidth="1"/>
    <col min="15622" max="15632" width="9.140625" style="59" customWidth="1"/>
    <col min="15633" max="15633" width="9.140625" style="59"/>
    <col min="15634" max="15634" width="9.5703125" style="59" bestFit="1" customWidth="1"/>
    <col min="15635" max="15872" width="9.140625" style="59"/>
    <col min="15873" max="15873" width="5.7109375" style="59" customWidth="1"/>
    <col min="15874" max="15874" width="8" style="59" customWidth="1"/>
    <col min="15875" max="15875" width="38.5703125" style="59" customWidth="1"/>
    <col min="15876" max="15876" width="14.7109375" style="59" customWidth="1"/>
    <col min="15877" max="15877" width="18.42578125" style="59" customWidth="1"/>
    <col min="15878" max="15888" width="9.140625" style="59" customWidth="1"/>
    <col min="15889" max="15889" width="9.140625" style="59"/>
    <col min="15890" max="15890" width="9.5703125" style="59" bestFit="1" customWidth="1"/>
    <col min="15891" max="16128" width="9.140625" style="59"/>
    <col min="16129" max="16129" width="5.7109375" style="59" customWidth="1"/>
    <col min="16130" max="16130" width="8" style="59" customWidth="1"/>
    <col min="16131" max="16131" width="38.5703125" style="59" customWidth="1"/>
    <col min="16132" max="16132" width="14.7109375" style="59" customWidth="1"/>
    <col min="16133" max="16133" width="18.42578125" style="59" customWidth="1"/>
    <col min="16134" max="16144" width="9.140625" style="59" customWidth="1"/>
    <col min="16145" max="16145" width="9.140625" style="59"/>
    <col min="16146" max="16146" width="9.5703125" style="59" bestFit="1" customWidth="1"/>
    <col min="16147" max="16384" width="9.140625" style="59"/>
  </cols>
  <sheetData>
    <row r="1" spans="1:18" ht="7.5" customHeight="1">
      <c r="A1" s="55" t="s">
        <v>24</v>
      </c>
      <c r="B1" s="55"/>
      <c r="C1" s="56"/>
      <c r="D1" s="57"/>
      <c r="E1" s="58"/>
    </row>
    <row r="2" spans="1:18" ht="20.25">
      <c r="A2" s="60" t="s">
        <v>220</v>
      </c>
      <c r="C2" s="61"/>
      <c r="D2" s="61"/>
      <c r="E2" s="61"/>
    </row>
    <row r="3" spans="1:18">
      <c r="E3" s="62"/>
    </row>
    <row r="4" spans="1:18">
      <c r="A4" s="225" t="s">
        <v>3</v>
      </c>
      <c r="B4" s="227" t="s">
        <v>82</v>
      </c>
      <c r="C4" s="228"/>
      <c r="D4" s="225" t="s">
        <v>6</v>
      </c>
      <c r="E4" s="231" t="s">
        <v>12</v>
      </c>
    </row>
    <row r="5" spans="1:18">
      <c r="A5" s="226"/>
      <c r="B5" s="229"/>
      <c r="C5" s="230"/>
      <c r="D5" s="226"/>
      <c r="E5" s="232"/>
    </row>
    <row r="6" spans="1:18">
      <c r="A6" s="63">
        <v>1</v>
      </c>
      <c r="B6" s="64" t="s">
        <v>218</v>
      </c>
      <c r="C6" s="65"/>
      <c r="D6" s="63" t="s">
        <v>138</v>
      </c>
      <c r="E6" s="66"/>
      <c r="G6" s="217">
        <f>RAB!M20</f>
        <v>0</v>
      </c>
      <c r="R6" s="67"/>
    </row>
    <row r="7" spans="1:18">
      <c r="A7" s="68">
        <f>A6+1</f>
        <v>2</v>
      </c>
      <c r="B7" s="69" t="s">
        <v>219</v>
      </c>
      <c r="C7" s="70"/>
      <c r="D7" s="68" t="s">
        <v>138</v>
      </c>
      <c r="E7" s="71"/>
    </row>
    <row r="8" spans="1:18">
      <c r="A8" s="68">
        <f t="shared" ref="A8:A29" si="0">A7+1</f>
        <v>3</v>
      </c>
      <c r="B8" s="69" t="s">
        <v>223</v>
      </c>
      <c r="C8" s="70"/>
      <c r="D8" s="68" t="s">
        <v>138</v>
      </c>
      <c r="E8" s="71"/>
    </row>
    <row r="9" spans="1:18">
      <c r="A9" s="68">
        <f t="shared" si="0"/>
        <v>4</v>
      </c>
      <c r="B9" s="72" t="s">
        <v>224</v>
      </c>
      <c r="C9" s="70"/>
      <c r="D9" s="68" t="s">
        <v>138</v>
      </c>
      <c r="E9" s="71"/>
    </row>
    <row r="10" spans="1:18">
      <c r="A10" s="68">
        <f t="shared" si="0"/>
        <v>5</v>
      </c>
      <c r="B10" s="69"/>
      <c r="C10" s="70"/>
      <c r="D10" s="68"/>
      <c r="E10" s="71"/>
    </row>
    <row r="11" spans="1:18">
      <c r="A11" s="68">
        <f t="shared" si="0"/>
        <v>6</v>
      </c>
      <c r="B11" s="69"/>
      <c r="C11" s="70"/>
      <c r="D11" s="68"/>
      <c r="E11" s="71"/>
    </row>
    <row r="12" spans="1:18">
      <c r="A12" s="68">
        <f t="shared" si="0"/>
        <v>7</v>
      </c>
      <c r="B12" s="72"/>
      <c r="C12" s="70"/>
      <c r="D12" s="68"/>
      <c r="E12" s="71"/>
    </row>
    <row r="13" spans="1:18">
      <c r="A13" s="68">
        <f t="shared" si="0"/>
        <v>8</v>
      </c>
      <c r="B13" s="69"/>
      <c r="C13" s="70"/>
      <c r="D13" s="68"/>
      <c r="E13" s="71"/>
    </row>
    <row r="14" spans="1:18">
      <c r="A14" s="68">
        <f t="shared" si="0"/>
        <v>9</v>
      </c>
      <c r="B14" s="69"/>
      <c r="C14" s="70"/>
      <c r="D14" s="68"/>
      <c r="E14" s="71"/>
    </row>
    <row r="15" spans="1:18">
      <c r="A15" s="68">
        <f t="shared" si="0"/>
        <v>10</v>
      </c>
      <c r="B15" s="72"/>
      <c r="C15" s="70"/>
      <c r="D15" s="68"/>
      <c r="E15" s="71"/>
    </row>
    <row r="16" spans="1:18">
      <c r="A16" s="68">
        <f t="shared" si="0"/>
        <v>11</v>
      </c>
      <c r="B16" s="69"/>
      <c r="C16" s="70"/>
      <c r="D16" s="68"/>
      <c r="E16" s="71"/>
    </row>
    <row r="17" spans="1:5">
      <c r="A17" s="68">
        <f t="shared" si="0"/>
        <v>12</v>
      </c>
      <c r="B17" s="69"/>
      <c r="C17" s="70"/>
      <c r="D17" s="68"/>
      <c r="E17" s="71"/>
    </row>
    <row r="18" spans="1:5">
      <c r="A18" s="68">
        <f t="shared" si="0"/>
        <v>13</v>
      </c>
      <c r="B18" s="69"/>
      <c r="C18" s="70"/>
      <c r="D18" s="68"/>
      <c r="E18" s="71"/>
    </row>
    <row r="19" spans="1:5">
      <c r="A19" s="68">
        <f t="shared" si="0"/>
        <v>14</v>
      </c>
      <c r="B19" s="72"/>
      <c r="C19" s="70"/>
      <c r="D19" s="68"/>
      <c r="E19" s="71"/>
    </row>
    <row r="20" spans="1:5">
      <c r="A20" s="68">
        <f t="shared" si="0"/>
        <v>15</v>
      </c>
      <c r="B20" s="69"/>
      <c r="C20" s="70"/>
      <c r="D20" s="68"/>
      <c r="E20" s="71"/>
    </row>
    <row r="21" spans="1:5">
      <c r="A21" s="68">
        <f t="shared" si="0"/>
        <v>16</v>
      </c>
      <c r="B21" s="72"/>
      <c r="C21" s="70"/>
      <c r="D21" s="68"/>
      <c r="E21" s="71"/>
    </row>
    <row r="22" spans="1:5">
      <c r="A22" s="68">
        <f t="shared" si="0"/>
        <v>17</v>
      </c>
      <c r="B22" s="69"/>
      <c r="C22" s="70"/>
      <c r="D22" s="68"/>
      <c r="E22" s="71"/>
    </row>
    <row r="23" spans="1:5">
      <c r="A23" s="68">
        <f t="shared" si="0"/>
        <v>18</v>
      </c>
      <c r="B23" s="69"/>
      <c r="C23" s="70"/>
      <c r="D23" s="68"/>
      <c r="E23" s="71"/>
    </row>
    <row r="24" spans="1:5">
      <c r="A24" s="68">
        <f t="shared" si="0"/>
        <v>19</v>
      </c>
      <c r="B24" s="69"/>
      <c r="C24" s="70"/>
      <c r="D24" s="68"/>
      <c r="E24" s="71"/>
    </row>
    <row r="25" spans="1:5">
      <c r="A25" s="68">
        <f t="shared" si="0"/>
        <v>20</v>
      </c>
      <c r="B25" s="69"/>
      <c r="C25" s="70"/>
      <c r="D25" s="68"/>
      <c r="E25" s="71"/>
    </row>
    <row r="26" spans="1:5">
      <c r="A26" s="68">
        <f t="shared" si="0"/>
        <v>21</v>
      </c>
      <c r="B26" s="69"/>
      <c r="C26" s="70"/>
      <c r="D26" s="68"/>
      <c r="E26" s="71"/>
    </row>
    <row r="27" spans="1:5">
      <c r="A27" s="68">
        <f t="shared" si="0"/>
        <v>22</v>
      </c>
      <c r="B27" s="69"/>
      <c r="C27" s="70"/>
      <c r="D27" s="68"/>
      <c r="E27" s="71"/>
    </row>
    <row r="28" spans="1:5">
      <c r="A28" s="68">
        <f t="shared" si="0"/>
        <v>23</v>
      </c>
      <c r="B28" s="69"/>
      <c r="C28" s="70"/>
      <c r="D28" s="68"/>
      <c r="E28" s="71"/>
    </row>
    <row r="29" spans="1:5">
      <c r="A29" s="68">
        <f t="shared" si="0"/>
        <v>24</v>
      </c>
      <c r="B29" s="69"/>
      <c r="C29" s="70"/>
      <c r="D29" s="68"/>
      <c r="E29" s="71"/>
    </row>
    <row r="30" spans="1:5" ht="15.75">
      <c r="A30" s="73"/>
      <c r="B30" s="138"/>
      <c r="C30" s="74"/>
      <c r="D30" s="76"/>
      <c r="E30" s="75"/>
    </row>
  </sheetData>
  <mergeCells count="4">
    <mergeCell ref="A4:A5"/>
    <mergeCell ref="B4:C5"/>
    <mergeCell ref="D4:D5"/>
    <mergeCell ref="E4:E5"/>
  </mergeCells>
  <printOptions horizontalCentered="1"/>
  <pageMargins left="0.59055118110236227" right="0.23622047244094491" top="0.98425196850393704" bottom="0.78740157480314965" header="0" footer="0.23622047244094491"/>
  <pageSetup paperSize="9" scale="75" orientation="portrait" blackAndWhite="1"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7"/>
  <sheetViews>
    <sheetView showGridLines="0" view="pageBreakPreview" zoomScaleNormal="100" zoomScaleSheetLayoutView="100" workbookViewId="0">
      <selection activeCell="G13" sqref="G13"/>
    </sheetView>
  </sheetViews>
  <sheetFormatPr defaultRowHeight="15"/>
  <cols>
    <col min="1" max="1" width="8.7109375" style="27" customWidth="1"/>
    <col min="2" max="2" width="4.5703125" style="27" customWidth="1"/>
    <col min="3" max="3" width="50.7109375" style="27" customWidth="1"/>
    <col min="4" max="4" width="8.7109375" style="27" customWidth="1"/>
    <col min="5" max="5" width="10.7109375" style="27" bestFit="1" customWidth="1"/>
    <col min="6" max="6" width="15.7109375" style="136" customWidth="1"/>
    <col min="7" max="7" width="15.7109375" style="27" customWidth="1"/>
    <col min="8" max="8" width="9.140625" style="27"/>
    <col min="9" max="9" width="15.5703125" style="27" bestFit="1" customWidth="1"/>
    <col min="10" max="10" width="10.28515625" style="27" bestFit="1" customWidth="1"/>
    <col min="11" max="256" width="9.140625" style="27"/>
    <col min="257" max="257" width="8.7109375" style="27" customWidth="1"/>
    <col min="258" max="258" width="2.7109375" style="27" customWidth="1"/>
    <col min="259" max="259" width="38.5703125" style="27" customWidth="1"/>
    <col min="260" max="260" width="8.7109375" style="27" customWidth="1"/>
    <col min="261" max="261" width="10.28515625" style="27" customWidth="1"/>
    <col min="262" max="263" width="15.7109375" style="27" customWidth="1"/>
    <col min="264" max="512" width="9.140625" style="27"/>
    <col min="513" max="513" width="8.7109375" style="27" customWidth="1"/>
    <col min="514" max="514" width="2.7109375" style="27" customWidth="1"/>
    <col min="515" max="515" width="38.5703125" style="27" customWidth="1"/>
    <col min="516" max="516" width="8.7109375" style="27" customWidth="1"/>
    <col min="517" max="517" width="10.28515625" style="27" customWidth="1"/>
    <col min="518" max="519" width="15.7109375" style="27" customWidth="1"/>
    <col min="520" max="768" width="9.140625" style="27"/>
    <col min="769" max="769" width="8.7109375" style="27" customWidth="1"/>
    <col min="770" max="770" width="2.7109375" style="27" customWidth="1"/>
    <col min="771" max="771" width="38.5703125" style="27" customWidth="1"/>
    <col min="772" max="772" width="8.7109375" style="27" customWidth="1"/>
    <col min="773" max="773" width="10.28515625" style="27" customWidth="1"/>
    <col min="774" max="775" width="15.7109375" style="27" customWidth="1"/>
    <col min="776" max="1024" width="9.140625" style="27"/>
    <col min="1025" max="1025" width="8.7109375" style="27" customWidth="1"/>
    <col min="1026" max="1026" width="2.7109375" style="27" customWidth="1"/>
    <col min="1027" max="1027" width="38.5703125" style="27" customWidth="1"/>
    <col min="1028" max="1028" width="8.7109375" style="27" customWidth="1"/>
    <col min="1029" max="1029" width="10.28515625" style="27" customWidth="1"/>
    <col min="1030" max="1031" width="15.7109375" style="27" customWidth="1"/>
    <col min="1032" max="1280" width="9.140625" style="27"/>
    <col min="1281" max="1281" width="8.7109375" style="27" customWidth="1"/>
    <col min="1282" max="1282" width="2.7109375" style="27" customWidth="1"/>
    <col min="1283" max="1283" width="38.5703125" style="27" customWidth="1"/>
    <col min="1284" max="1284" width="8.7109375" style="27" customWidth="1"/>
    <col min="1285" max="1285" width="10.28515625" style="27" customWidth="1"/>
    <col min="1286" max="1287" width="15.7109375" style="27" customWidth="1"/>
    <col min="1288" max="1536" width="9.140625" style="27"/>
    <col min="1537" max="1537" width="8.7109375" style="27" customWidth="1"/>
    <col min="1538" max="1538" width="2.7109375" style="27" customWidth="1"/>
    <col min="1539" max="1539" width="38.5703125" style="27" customWidth="1"/>
    <col min="1540" max="1540" width="8.7109375" style="27" customWidth="1"/>
    <col min="1541" max="1541" width="10.28515625" style="27" customWidth="1"/>
    <col min="1542" max="1543" width="15.7109375" style="27" customWidth="1"/>
    <col min="1544" max="1792" width="9.140625" style="27"/>
    <col min="1793" max="1793" width="8.7109375" style="27" customWidth="1"/>
    <col min="1794" max="1794" width="2.7109375" style="27" customWidth="1"/>
    <col min="1795" max="1795" width="38.5703125" style="27" customWidth="1"/>
    <col min="1796" max="1796" width="8.7109375" style="27" customWidth="1"/>
    <col min="1797" max="1797" width="10.28515625" style="27" customWidth="1"/>
    <col min="1798" max="1799" width="15.7109375" style="27" customWidth="1"/>
    <col min="1800" max="2048" width="9.140625" style="27"/>
    <col min="2049" max="2049" width="8.7109375" style="27" customWidth="1"/>
    <col min="2050" max="2050" width="2.7109375" style="27" customWidth="1"/>
    <col min="2051" max="2051" width="38.5703125" style="27" customWidth="1"/>
    <col min="2052" max="2052" width="8.7109375" style="27" customWidth="1"/>
    <col min="2053" max="2053" width="10.28515625" style="27" customWidth="1"/>
    <col min="2054" max="2055" width="15.7109375" style="27" customWidth="1"/>
    <col min="2056" max="2304" width="9.140625" style="27"/>
    <col min="2305" max="2305" width="8.7109375" style="27" customWidth="1"/>
    <col min="2306" max="2306" width="2.7109375" style="27" customWidth="1"/>
    <col min="2307" max="2307" width="38.5703125" style="27" customWidth="1"/>
    <col min="2308" max="2308" width="8.7109375" style="27" customWidth="1"/>
    <col min="2309" max="2309" width="10.28515625" style="27" customWidth="1"/>
    <col min="2310" max="2311" width="15.7109375" style="27" customWidth="1"/>
    <col min="2312" max="2560" width="9.140625" style="27"/>
    <col min="2561" max="2561" width="8.7109375" style="27" customWidth="1"/>
    <col min="2562" max="2562" width="2.7109375" style="27" customWidth="1"/>
    <col min="2563" max="2563" width="38.5703125" style="27" customWidth="1"/>
    <col min="2564" max="2564" width="8.7109375" style="27" customWidth="1"/>
    <col min="2565" max="2565" width="10.28515625" style="27" customWidth="1"/>
    <col min="2566" max="2567" width="15.7109375" style="27" customWidth="1"/>
    <col min="2568" max="2816" width="9.140625" style="27"/>
    <col min="2817" max="2817" width="8.7109375" style="27" customWidth="1"/>
    <col min="2818" max="2818" width="2.7109375" style="27" customWidth="1"/>
    <col min="2819" max="2819" width="38.5703125" style="27" customWidth="1"/>
    <col min="2820" max="2820" width="8.7109375" style="27" customWidth="1"/>
    <col min="2821" max="2821" width="10.28515625" style="27" customWidth="1"/>
    <col min="2822" max="2823" width="15.7109375" style="27" customWidth="1"/>
    <col min="2824" max="3072" width="9.140625" style="27"/>
    <col min="3073" max="3073" width="8.7109375" style="27" customWidth="1"/>
    <col min="3074" max="3074" width="2.7109375" style="27" customWidth="1"/>
    <col min="3075" max="3075" width="38.5703125" style="27" customWidth="1"/>
    <col min="3076" max="3076" width="8.7109375" style="27" customWidth="1"/>
    <col min="3077" max="3077" width="10.28515625" style="27" customWidth="1"/>
    <col min="3078" max="3079" width="15.7109375" style="27" customWidth="1"/>
    <col min="3080" max="3328" width="9.140625" style="27"/>
    <col min="3329" max="3329" width="8.7109375" style="27" customWidth="1"/>
    <col min="3330" max="3330" width="2.7109375" style="27" customWidth="1"/>
    <col min="3331" max="3331" width="38.5703125" style="27" customWidth="1"/>
    <col min="3332" max="3332" width="8.7109375" style="27" customWidth="1"/>
    <col min="3333" max="3333" width="10.28515625" style="27" customWidth="1"/>
    <col min="3334" max="3335" width="15.7109375" style="27" customWidth="1"/>
    <col min="3336" max="3584" width="9.140625" style="27"/>
    <col min="3585" max="3585" width="8.7109375" style="27" customWidth="1"/>
    <col min="3586" max="3586" width="2.7109375" style="27" customWidth="1"/>
    <col min="3587" max="3587" width="38.5703125" style="27" customWidth="1"/>
    <col min="3588" max="3588" width="8.7109375" style="27" customWidth="1"/>
    <col min="3589" max="3589" width="10.28515625" style="27" customWidth="1"/>
    <col min="3590" max="3591" width="15.7109375" style="27" customWidth="1"/>
    <col min="3592" max="3840" width="9.140625" style="27"/>
    <col min="3841" max="3841" width="8.7109375" style="27" customWidth="1"/>
    <col min="3842" max="3842" width="2.7109375" style="27" customWidth="1"/>
    <col min="3843" max="3843" width="38.5703125" style="27" customWidth="1"/>
    <col min="3844" max="3844" width="8.7109375" style="27" customWidth="1"/>
    <col min="3845" max="3845" width="10.28515625" style="27" customWidth="1"/>
    <col min="3846" max="3847" width="15.7109375" style="27" customWidth="1"/>
    <col min="3848" max="4096" width="9.140625" style="27"/>
    <col min="4097" max="4097" width="8.7109375" style="27" customWidth="1"/>
    <col min="4098" max="4098" width="2.7109375" style="27" customWidth="1"/>
    <col min="4099" max="4099" width="38.5703125" style="27" customWidth="1"/>
    <col min="4100" max="4100" width="8.7109375" style="27" customWidth="1"/>
    <col min="4101" max="4101" width="10.28515625" style="27" customWidth="1"/>
    <col min="4102" max="4103" width="15.7109375" style="27" customWidth="1"/>
    <col min="4104" max="4352" width="9.140625" style="27"/>
    <col min="4353" max="4353" width="8.7109375" style="27" customWidth="1"/>
    <col min="4354" max="4354" width="2.7109375" style="27" customWidth="1"/>
    <col min="4355" max="4355" width="38.5703125" style="27" customWidth="1"/>
    <col min="4356" max="4356" width="8.7109375" style="27" customWidth="1"/>
    <col min="4357" max="4357" width="10.28515625" style="27" customWidth="1"/>
    <col min="4358" max="4359" width="15.7109375" style="27" customWidth="1"/>
    <col min="4360" max="4608" width="9.140625" style="27"/>
    <col min="4609" max="4609" width="8.7109375" style="27" customWidth="1"/>
    <col min="4610" max="4610" width="2.7109375" style="27" customWidth="1"/>
    <col min="4611" max="4611" width="38.5703125" style="27" customWidth="1"/>
    <col min="4612" max="4612" width="8.7109375" style="27" customWidth="1"/>
    <col min="4613" max="4613" width="10.28515625" style="27" customWidth="1"/>
    <col min="4614" max="4615" width="15.7109375" style="27" customWidth="1"/>
    <col min="4616" max="4864" width="9.140625" style="27"/>
    <col min="4865" max="4865" width="8.7109375" style="27" customWidth="1"/>
    <col min="4866" max="4866" width="2.7109375" style="27" customWidth="1"/>
    <col min="4867" max="4867" width="38.5703125" style="27" customWidth="1"/>
    <col min="4868" max="4868" width="8.7109375" style="27" customWidth="1"/>
    <col min="4869" max="4869" width="10.28515625" style="27" customWidth="1"/>
    <col min="4870" max="4871" width="15.7109375" style="27" customWidth="1"/>
    <col min="4872" max="5120" width="9.140625" style="27"/>
    <col min="5121" max="5121" width="8.7109375" style="27" customWidth="1"/>
    <col min="5122" max="5122" width="2.7109375" style="27" customWidth="1"/>
    <col min="5123" max="5123" width="38.5703125" style="27" customWidth="1"/>
    <col min="5124" max="5124" width="8.7109375" style="27" customWidth="1"/>
    <col min="5125" max="5125" width="10.28515625" style="27" customWidth="1"/>
    <col min="5126" max="5127" width="15.7109375" style="27" customWidth="1"/>
    <col min="5128" max="5376" width="9.140625" style="27"/>
    <col min="5377" max="5377" width="8.7109375" style="27" customWidth="1"/>
    <col min="5378" max="5378" width="2.7109375" style="27" customWidth="1"/>
    <col min="5379" max="5379" width="38.5703125" style="27" customWidth="1"/>
    <col min="5380" max="5380" width="8.7109375" style="27" customWidth="1"/>
    <col min="5381" max="5381" width="10.28515625" style="27" customWidth="1"/>
    <col min="5382" max="5383" width="15.7109375" style="27" customWidth="1"/>
    <col min="5384" max="5632" width="9.140625" style="27"/>
    <col min="5633" max="5633" width="8.7109375" style="27" customWidth="1"/>
    <col min="5634" max="5634" width="2.7109375" style="27" customWidth="1"/>
    <col min="5635" max="5635" width="38.5703125" style="27" customWidth="1"/>
    <col min="5636" max="5636" width="8.7109375" style="27" customWidth="1"/>
    <col min="5637" max="5637" width="10.28515625" style="27" customWidth="1"/>
    <col min="5638" max="5639" width="15.7109375" style="27" customWidth="1"/>
    <col min="5640" max="5888" width="9.140625" style="27"/>
    <col min="5889" max="5889" width="8.7109375" style="27" customWidth="1"/>
    <col min="5890" max="5890" width="2.7109375" style="27" customWidth="1"/>
    <col min="5891" max="5891" width="38.5703125" style="27" customWidth="1"/>
    <col min="5892" max="5892" width="8.7109375" style="27" customWidth="1"/>
    <col min="5893" max="5893" width="10.28515625" style="27" customWidth="1"/>
    <col min="5894" max="5895" width="15.7109375" style="27" customWidth="1"/>
    <col min="5896" max="6144" width="9.140625" style="27"/>
    <col min="6145" max="6145" width="8.7109375" style="27" customWidth="1"/>
    <col min="6146" max="6146" width="2.7109375" style="27" customWidth="1"/>
    <col min="6147" max="6147" width="38.5703125" style="27" customWidth="1"/>
    <col min="6148" max="6148" width="8.7109375" style="27" customWidth="1"/>
    <col min="6149" max="6149" width="10.28515625" style="27" customWidth="1"/>
    <col min="6150" max="6151" width="15.7109375" style="27" customWidth="1"/>
    <col min="6152" max="6400" width="9.140625" style="27"/>
    <col min="6401" max="6401" width="8.7109375" style="27" customWidth="1"/>
    <col min="6402" max="6402" width="2.7109375" style="27" customWidth="1"/>
    <col min="6403" max="6403" width="38.5703125" style="27" customWidth="1"/>
    <col min="6404" max="6404" width="8.7109375" style="27" customWidth="1"/>
    <col min="6405" max="6405" width="10.28515625" style="27" customWidth="1"/>
    <col min="6406" max="6407" width="15.7109375" style="27" customWidth="1"/>
    <col min="6408" max="6656" width="9.140625" style="27"/>
    <col min="6657" max="6657" width="8.7109375" style="27" customWidth="1"/>
    <col min="6658" max="6658" width="2.7109375" style="27" customWidth="1"/>
    <col min="6659" max="6659" width="38.5703125" style="27" customWidth="1"/>
    <col min="6660" max="6660" width="8.7109375" style="27" customWidth="1"/>
    <col min="6661" max="6661" width="10.28515625" style="27" customWidth="1"/>
    <col min="6662" max="6663" width="15.7109375" style="27" customWidth="1"/>
    <col min="6664" max="6912" width="9.140625" style="27"/>
    <col min="6913" max="6913" width="8.7109375" style="27" customWidth="1"/>
    <col min="6914" max="6914" width="2.7109375" style="27" customWidth="1"/>
    <col min="6915" max="6915" width="38.5703125" style="27" customWidth="1"/>
    <col min="6916" max="6916" width="8.7109375" style="27" customWidth="1"/>
    <col min="6917" max="6917" width="10.28515625" style="27" customWidth="1"/>
    <col min="6918" max="6919" width="15.7109375" style="27" customWidth="1"/>
    <col min="6920" max="7168" width="9.140625" style="27"/>
    <col min="7169" max="7169" width="8.7109375" style="27" customWidth="1"/>
    <col min="7170" max="7170" width="2.7109375" style="27" customWidth="1"/>
    <col min="7171" max="7171" width="38.5703125" style="27" customWidth="1"/>
    <col min="7172" max="7172" width="8.7109375" style="27" customWidth="1"/>
    <col min="7173" max="7173" width="10.28515625" style="27" customWidth="1"/>
    <col min="7174" max="7175" width="15.7109375" style="27" customWidth="1"/>
    <col min="7176" max="7424" width="9.140625" style="27"/>
    <col min="7425" max="7425" width="8.7109375" style="27" customWidth="1"/>
    <col min="7426" max="7426" width="2.7109375" style="27" customWidth="1"/>
    <col min="7427" max="7427" width="38.5703125" style="27" customWidth="1"/>
    <col min="7428" max="7428" width="8.7109375" style="27" customWidth="1"/>
    <col min="7429" max="7429" width="10.28515625" style="27" customWidth="1"/>
    <col min="7430" max="7431" width="15.7109375" style="27" customWidth="1"/>
    <col min="7432" max="7680" width="9.140625" style="27"/>
    <col min="7681" max="7681" width="8.7109375" style="27" customWidth="1"/>
    <col min="7682" max="7682" width="2.7109375" style="27" customWidth="1"/>
    <col min="7683" max="7683" width="38.5703125" style="27" customWidth="1"/>
    <col min="7684" max="7684" width="8.7109375" style="27" customWidth="1"/>
    <col min="7685" max="7685" width="10.28515625" style="27" customWidth="1"/>
    <col min="7686" max="7687" width="15.7109375" style="27" customWidth="1"/>
    <col min="7688" max="7936" width="9.140625" style="27"/>
    <col min="7937" max="7937" width="8.7109375" style="27" customWidth="1"/>
    <col min="7938" max="7938" width="2.7109375" style="27" customWidth="1"/>
    <col min="7939" max="7939" width="38.5703125" style="27" customWidth="1"/>
    <col min="7940" max="7940" width="8.7109375" style="27" customWidth="1"/>
    <col min="7941" max="7941" width="10.28515625" style="27" customWidth="1"/>
    <col min="7942" max="7943" width="15.7109375" style="27" customWidth="1"/>
    <col min="7944" max="8192" width="9.140625" style="27"/>
    <col min="8193" max="8193" width="8.7109375" style="27" customWidth="1"/>
    <col min="8194" max="8194" width="2.7109375" style="27" customWidth="1"/>
    <col min="8195" max="8195" width="38.5703125" style="27" customWidth="1"/>
    <col min="8196" max="8196" width="8.7109375" style="27" customWidth="1"/>
    <col min="8197" max="8197" width="10.28515625" style="27" customWidth="1"/>
    <col min="8198" max="8199" width="15.7109375" style="27" customWidth="1"/>
    <col min="8200" max="8448" width="9.140625" style="27"/>
    <col min="8449" max="8449" width="8.7109375" style="27" customWidth="1"/>
    <col min="8450" max="8450" width="2.7109375" style="27" customWidth="1"/>
    <col min="8451" max="8451" width="38.5703125" style="27" customWidth="1"/>
    <col min="8452" max="8452" width="8.7109375" style="27" customWidth="1"/>
    <col min="8453" max="8453" width="10.28515625" style="27" customWidth="1"/>
    <col min="8454" max="8455" width="15.7109375" style="27" customWidth="1"/>
    <col min="8456" max="8704" width="9.140625" style="27"/>
    <col min="8705" max="8705" width="8.7109375" style="27" customWidth="1"/>
    <col min="8706" max="8706" width="2.7109375" style="27" customWidth="1"/>
    <col min="8707" max="8707" width="38.5703125" style="27" customWidth="1"/>
    <col min="8708" max="8708" width="8.7109375" style="27" customWidth="1"/>
    <col min="8709" max="8709" width="10.28515625" style="27" customWidth="1"/>
    <col min="8710" max="8711" width="15.7109375" style="27" customWidth="1"/>
    <col min="8712" max="8960" width="9.140625" style="27"/>
    <col min="8961" max="8961" width="8.7109375" style="27" customWidth="1"/>
    <col min="8962" max="8962" width="2.7109375" style="27" customWidth="1"/>
    <col min="8963" max="8963" width="38.5703125" style="27" customWidth="1"/>
    <col min="8964" max="8964" width="8.7109375" style="27" customWidth="1"/>
    <col min="8965" max="8965" width="10.28515625" style="27" customWidth="1"/>
    <col min="8966" max="8967" width="15.7109375" style="27" customWidth="1"/>
    <col min="8968" max="9216" width="9.140625" style="27"/>
    <col min="9217" max="9217" width="8.7109375" style="27" customWidth="1"/>
    <col min="9218" max="9218" width="2.7109375" style="27" customWidth="1"/>
    <col min="9219" max="9219" width="38.5703125" style="27" customWidth="1"/>
    <col min="9220" max="9220" width="8.7109375" style="27" customWidth="1"/>
    <col min="9221" max="9221" width="10.28515625" style="27" customWidth="1"/>
    <col min="9222" max="9223" width="15.7109375" style="27" customWidth="1"/>
    <col min="9224" max="9472" width="9.140625" style="27"/>
    <col min="9473" max="9473" width="8.7109375" style="27" customWidth="1"/>
    <col min="9474" max="9474" width="2.7109375" style="27" customWidth="1"/>
    <col min="9475" max="9475" width="38.5703125" style="27" customWidth="1"/>
    <col min="9476" max="9476" width="8.7109375" style="27" customWidth="1"/>
    <col min="9477" max="9477" width="10.28515625" style="27" customWidth="1"/>
    <col min="9478" max="9479" width="15.7109375" style="27" customWidth="1"/>
    <col min="9480" max="9728" width="9.140625" style="27"/>
    <col min="9729" max="9729" width="8.7109375" style="27" customWidth="1"/>
    <col min="9730" max="9730" width="2.7109375" style="27" customWidth="1"/>
    <col min="9731" max="9731" width="38.5703125" style="27" customWidth="1"/>
    <col min="9732" max="9732" width="8.7109375" style="27" customWidth="1"/>
    <col min="9733" max="9733" width="10.28515625" style="27" customWidth="1"/>
    <col min="9734" max="9735" width="15.7109375" style="27" customWidth="1"/>
    <col min="9736" max="9984" width="9.140625" style="27"/>
    <col min="9985" max="9985" width="8.7109375" style="27" customWidth="1"/>
    <col min="9986" max="9986" width="2.7109375" style="27" customWidth="1"/>
    <col min="9987" max="9987" width="38.5703125" style="27" customWidth="1"/>
    <col min="9988" max="9988" width="8.7109375" style="27" customWidth="1"/>
    <col min="9989" max="9989" width="10.28515625" style="27" customWidth="1"/>
    <col min="9990" max="9991" width="15.7109375" style="27" customWidth="1"/>
    <col min="9992" max="10240" width="9.140625" style="27"/>
    <col min="10241" max="10241" width="8.7109375" style="27" customWidth="1"/>
    <col min="10242" max="10242" width="2.7109375" style="27" customWidth="1"/>
    <col min="10243" max="10243" width="38.5703125" style="27" customWidth="1"/>
    <col min="10244" max="10244" width="8.7109375" style="27" customWidth="1"/>
    <col min="10245" max="10245" width="10.28515625" style="27" customWidth="1"/>
    <col min="10246" max="10247" width="15.7109375" style="27" customWidth="1"/>
    <col min="10248" max="10496" width="9.140625" style="27"/>
    <col min="10497" max="10497" width="8.7109375" style="27" customWidth="1"/>
    <col min="10498" max="10498" width="2.7109375" style="27" customWidth="1"/>
    <col min="10499" max="10499" width="38.5703125" style="27" customWidth="1"/>
    <col min="10500" max="10500" width="8.7109375" style="27" customWidth="1"/>
    <col min="10501" max="10501" width="10.28515625" style="27" customWidth="1"/>
    <col min="10502" max="10503" width="15.7109375" style="27" customWidth="1"/>
    <col min="10504" max="10752" width="9.140625" style="27"/>
    <col min="10753" max="10753" width="8.7109375" style="27" customWidth="1"/>
    <col min="10754" max="10754" width="2.7109375" style="27" customWidth="1"/>
    <col min="10755" max="10755" width="38.5703125" style="27" customWidth="1"/>
    <col min="10756" max="10756" width="8.7109375" style="27" customWidth="1"/>
    <col min="10757" max="10757" width="10.28515625" style="27" customWidth="1"/>
    <col min="10758" max="10759" width="15.7109375" style="27" customWidth="1"/>
    <col min="10760" max="11008" width="9.140625" style="27"/>
    <col min="11009" max="11009" width="8.7109375" style="27" customWidth="1"/>
    <col min="11010" max="11010" width="2.7109375" style="27" customWidth="1"/>
    <col min="11011" max="11011" width="38.5703125" style="27" customWidth="1"/>
    <col min="11012" max="11012" width="8.7109375" style="27" customWidth="1"/>
    <col min="11013" max="11013" width="10.28515625" style="27" customWidth="1"/>
    <col min="11014" max="11015" width="15.7109375" style="27" customWidth="1"/>
    <col min="11016" max="11264" width="9.140625" style="27"/>
    <col min="11265" max="11265" width="8.7109375" style="27" customWidth="1"/>
    <col min="11266" max="11266" width="2.7109375" style="27" customWidth="1"/>
    <col min="11267" max="11267" width="38.5703125" style="27" customWidth="1"/>
    <col min="11268" max="11268" width="8.7109375" style="27" customWidth="1"/>
    <col min="11269" max="11269" width="10.28515625" style="27" customWidth="1"/>
    <col min="11270" max="11271" width="15.7109375" style="27" customWidth="1"/>
    <col min="11272" max="11520" width="9.140625" style="27"/>
    <col min="11521" max="11521" width="8.7109375" style="27" customWidth="1"/>
    <col min="11522" max="11522" width="2.7109375" style="27" customWidth="1"/>
    <col min="11523" max="11523" width="38.5703125" style="27" customWidth="1"/>
    <col min="11524" max="11524" width="8.7109375" style="27" customWidth="1"/>
    <col min="11525" max="11525" width="10.28515625" style="27" customWidth="1"/>
    <col min="11526" max="11527" width="15.7109375" style="27" customWidth="1"/>
    <col min="11528" max="11776" width="9.140625" style="27"/>
    <col min="11777" max="11777" width="8.7109375" style="27" customWidth="1"/>
    <col min="11778" max="11778" width="2.7109375" style="27" customWidth="1"/>
    <col min="11779" max="11779" width="38.5703125" style="27" customWidth="1"/>
    <col min="11780" max="11780" width="8.7109375" style="27" customWidth="1"/>
    <col min="11781" max="11781" width="10.28515625" style="27" customWidth="1"/>
    <col min="11782" max="11783" width="15.7109375" style="27" customWidth="1"/>
    <col min="11784" max="12032" width="9.140625" style="27"/>
    <col min="12033" max="12033" width="8.7109375" style="27" customWidth="1"/>
    <col min="12034" max="12034" width="2.7109375" style="27" customWidth="1"/>
    <col min="12035" max="12035" width="38.5703125" style="27" customWidth="1"/>
    <col min="12036" max="12036" width="8.7109375" style="27" customWidth="1"/>
    <col min="12037" max="12037" width="10.28515625" style="27" customWidth="1"/>
    <col min="12038" max="12039" width="15.7109375" style="27" customWidth="1"/>
    <col min="12040" max="12288" width="9.140625" style="27"/>
    <col min="12289" max="12289" width="8.7109375" style="27" customWidth="1"/>
    <col min="12290" max="12290" width="2.7109375" style="27" customWidth="1"/>
    <col min="12291" max="12291" width="38.5703125" style="27" customWidth="1"/>
    <col min="12292" max="12292" width="8.7109375" style="27" customWidth="1"/>
    <col min="12293" max="12293" width="10.28515625" style="27" customWidth="1"/>
    <col min="12294" max="12295" width="15.7109375" style="27" customWidth="1"/>
    <col min="12296" max="12544" width="9.140625" style="27"/>
    <col min="12545" max="12545" width="8.7109375" style="27" customWidth="1"/>
    <col min="12546" max="12546" width="2.7109375" style="27" customWidth="1"/>
    <col min="12547" max="12547" width="38.5703125" style="27" customWidth="1"/>
    <col min="12548" max="12548" width="8.7109375" style="27" customWidth="1"/>
    <col min="12549" max="12549" width="10.28515625" style="27" customWidth="1"/>
    <col min="12550" max="12551" width="15.7109375" style="27" customWidth="1"/>
    <col min="12552" max="12800" width="9.140625" style="27"/>
    <col min="12801" max="12801" width="8.7109375" style="27" customWidth="1"/>
    <col min="12802" max="12802" width="2.7109375" style="27" customWidth="1"/>
    <col min="12803" max="12803" width="38.5703125" style="27" customWidth="1"/>
    <col min="12804" max="12804" width="8.7109375" style="27" customWidth="1"/>
    <col min="12805" max="12805" width="10.28515625" style="27" customWidth="1"/>
    <col min="12806" max="12807" width="15.7109375" style="27" customWidth="1"/>
    <col min="12808" max="13056" width="9.140625" style="27"/>
    <col min="13057" max="13057" width="8.7109375" style="27" customWidth="1"/>
    <col min="13058" max="13058" width="2.7109375" style="27" customWidth="1"/>
    <col min="13059" max="13059" width="38.5703125" style="27" customWidth="1"/>
    <col min="13060" max="13060" width="8.7109375" style="27" customWidth="1"/>
    <col min="13061" max="13061" width="10.28515625" style="27" customWidth="1"/>
    <col min="13062" max="13063" width="15.7109375" style="27" customWidth="1"/>
    <col min="13064" max="13312" width="9.140625" style="27"/>
    <col min="13313" max="13313" width="8.7109375" style="27" customWidth="1"/>
    <col min="13314" max="13314" width="2.7109375" style="27" customWidth="1"/>
    <col min="13315" max="13315" width="38.5703125" style="27" customWidth="1"/>
    <col min="13316" max="13316" width="8.7109375" style="27" customWidth="1"/>
    <col min="13317" max="13317" width="10.28515625" style="27" customWidth="1"/>
    <col min="13318" max="13319" width="15.7109375" style="27" customWidth="1"/>
    <col min="13320" max="13568" width="9.140625" style="27"/>
    <col min="13569" max="13569" width="8.7109375" style="27" customWidth="1"/>
    <col min="13570" max="13570" width="2.7109375" style="27" customWidth="1"/>
    <col min="13571" max="13571" width="38.5703125" style="27" customWidth="1"/>
    <col min="13572" max="13572" width="8.7109375" style="27" customWidth="1"/>
    <col min="13573" max="13573" width="10.28515625" style="27" customWidth="1"/>
    <col min="13574" max="13575" width="15.7109375" style="27" customWidth="1"/>
    <col min="13576" max="13824" width="9.140625" style="27"/>
    <col min="13825" max="13825" width="8.7109375" style="27" customWidth="1"/>
    <col min="13826" max="13826" width="2.7109375" style="27" customWidth="1"/>
    <col min="13827" max="13827" width="38.5703125" style="27" customWidth="1"/>
    <col min="13828" max="13828" width="8.7109375" style="27" customWidth="1"/>
    <col min="13829" max="13829" width="10.28515625" style="27" customWidth="1"/>
    <col min="13830" max="13831" width="15.7109375" style="27" customWidth="1"/>
    <col min="13832" max="14080" width="9.140625" style="27"/>
    <col min="14081" max="14081" width="8.7109375" style="27" customWidth="1"/>
    <col min="14082" max="14082" width="2.7109375" style="27" customWidth="1"/>
    <col min="14083" max="14083" width="38.5703125" style="27" customWidth="1"/>
    <col min="14084" max="14084" width="8.7109375" style="27" customWidth="1"/>
    <col min="14085" max="14085" width="10.28515625" style="27" customWidth="1"/>
    <col min="14086" max="14087" width="15.7109375" style="27" customWidth="1"/>
    <col min="14088" max="14336" width="9.140625" style="27"/>
    <col min="14337" max="14337" width="8.7109375" style="27" customWidth="1"/>
    <col min="14338" max="14338" width="2.7109375" style="27" customWidth="1"/>
    <col min="14339" max="14339" width="38.5703125" style="27" customWidth="1"/>
    <col min="14340" max="14340" width="8.7109375" style="27" customWidth="1"/>
    <col min="14341" max="14341" width="10.28515625" style="27" customWidth="1"/>
    <col min="14342" max="14343" width="15.7109375" style="27" customWidth="1"/>
    <col min="14344" max="14592" width="9.140625" style="27"/>
    <col min="14593" max="14593" width="8.7109375" style="27" customWidth="1"/>
    <col min="14594" max="14594" width="2.7109375" style="27" customWidth="1"/>
    <col min="14595" max="14595" width="38.5703125" style="27" customWidth="1"/>
    <col min="14596" max="14596" width="8.7109375" style="27" customWidth="1"/>
    <col min="14597" max="14597" width="10.28515625" style="27" customWidth="1"/>
    <col min="14598" max="14599" width="15.7109375" style="27" customWidth="1"/>
    <col min="14600" max="14848" width="9.140625" style="27"/>
    <col min="14849" max="14849" width="8.7109375" style="27" customWidth="1"/>
    <col min="14850" max="14850" width="2.7109375" style="27" customWidth="1"/>
    <col min="14851" max="14851" width="38.5703125" style="27" customWidth="1"/>
    <col min="14852" max="14852" width="8.7109375" style="27" customWidth="1"/>
    <col min="14853" max="14853" width="10.28515625" style="27" customWidth="1"/>
    <col min="14854" max="14855" width="15.7109375" style="27" customWidth="1"/>
    <col min="14856" max="15104" width="9.140625" style="27"/>
    <col min="15105" max="15105" width="8.7109375" style="27" customWidth="1"/>
    <col min="15106" max="15106" width="2.7109375" style="27" customWidth="1"/>
    <col min="15107" max="15107" width="38.5703125" style="27" customWidth="1"/>
    <col min="15108" max="15108" width="8.7109375" style="27" customWidth="1"/>
    <col min="15109" max="15109" width="10.28515625" style="27" customWidth="1"/>
    <col min="15110" max="15111" width="15.7109375" style="27" customWidth="1"/>
    <col min="15112" max="15360" width="9.140625" style="27"/>
    <col min="15361" max="15361" width="8.7109375" style="27" customWidth="1"/>
    <col min="15362" max="15362" width="2.7109375" style="27" customWidth="1"/>
    <col min="15363" max="15363" width="38.5703125" style="27" customWidth="1"/>
    <col min="15364" max="15364" width="8.7109375" style="27" customWidth="1"/>
    <col min="15365" max="15365" width="10.28515625" style="27" customWidth="1"/>
    <col min="15366" max="15367" width="15.7109375" style="27" customWidth="1"/>
    <col min="15368" max="15616" width="9.140625" style="27"/>
    <col min="15617" max="15617" width="8.7109375" style="27" customWidth="1"/>
    <col min="15618" max="15618" width="2.7109375" style="27" customWidth="1"/>
    <col min="15619" max="15619" width="38.5703125" style="27" customWidth="1"/>
    <col min="15620" max="15620" width="8.7109375" style="27" customWidth="1"/>
    <col min="15621" max="15621" width="10.28515625" style="27" customWidth="1"/>
    <col min="15622" max="15623" width="15.7109375" style="27" customWidth="1"/>
    <col min="15624" max="15872" width="9.140625" style="27"/>
    <col min="15873" max="15873" width="8.7109375" style="27" customWidth="1"/>
    <col min="15874" max="15874" width="2.7109375" style="27" customWidth="1"/>
    <col min="15875" max="15875" width="38.5703125" style="27" customWidth="1"/>
    <col min="15876" max="15876" width="8.7109375" style="27" customWidth="1"/>
    <col min="15877" max="15877" width="10.28515625" style="27" customWidth="1"/>
    <col min="15878" max="15879" width="15.7109375" style="27" customWidth="1"/>
    <col min="15880" max="16128" width="9.140625" style="27"/>
    <col min="16129" max="16129" width="8.7109375" style="27" customWidth="1"/>
    <col min="16130" max="16130" width="2.7109375" style="27" customWidth="1"/>
    <col min="16131" max="16131" width="38.5703125" style="27" customWidth="1"/>
    <col min="16132" max="16132" width="8.7109375" style="27" customWidth="1"/>
    <col min="16133" max="16133" width="10.28515625" style="27" customWidth="1"/>
    <col min="16134" max="16135" width="15.7109375" style="27" customWidth="1"/>
    <col min="16136" max="16384" width="9.140625" style="27"/>
  </cols>
  <sheetData>
    <row r="1" spans="1:9" ht="20.25">
      <c r="A1" s="26" t="s">
        <v>102</v>
      </c>
    </row>
    <row r="4" spans="1:9" s="30" customFormat="1" ht="35.1" customHeight="1">
      <c r="A4" s="28" t="s">
        <v>3</v>
      </c>
      <c r="B4" s="233" t="s">
        <v>4</v>
      </c>
      <c r="C4" s="234"/>
      <c r="D4" s="28" t="s">
        <v>6</v>
      </c>
      <c r="E4" s="28" t="s">
        <v>103</v>
      </c>
      <c r="F4" s="137" t="s">
        <v>12</v>
      </c>
      <c r="G4" s="29" t="s">
        <v>104</v>
      </c>
    </row>
    <row r="5" spans="1:9" s="30" customFormat="1" ht="15.75" customHeight="1">
      <c r="A5" s="31">
        <v>1</v>
      </c>
      <c r="B5" s="115" t="s">
        <v>131</v>
      </c>
      <c r="C5" s="32"/>
      <c r="D5" s="33"/>
      <c r="E5" s="34"/>
      <c r="F5" s="35"/>
      <c r="G5" s="36"/>
    </row>
    <row r="6" spans="1:9" s="30" customFormat="1" ht="15.75" customHeight="1">
      <c r="A6" s="123"/>
      <c r="B6" s="117" t="s">
        <v>134</v>
      </c>
      <c r="C6" s="124"/>
      <c r="D6" s="126"/>
      <c r="E6" s="125"/>
      <c r="F6" s="103"/>
      <c r="G6" s="103"/>
    </row>
    <row r="7" spans="1:9" s="30" customFormat="1" ht="15.75" customHeight="1">
      <c r="A7" s="123"/>
      <c r="B7" s="127"/>
      <c r="C7" s="40" t="s">
        <v>135</v>
      </c>
      <c r="D7" s="128" t="s">
        <v>132</v>
      </c>
      <c r="E7" s="135"/>
      <c r="F7" s="106"/>
      <c r="G7" s="106"/>
    </row>
    <row r="8" spans="1:9" s="30" customFormat="1" ht="15.75" customHeight="1">
      <c r="A8" s="123"/>
      <c r="B8" s="127"/>
      <c r="C8" s="40" t="s">
        <v>133</v>
      </c>
      <c r="D8" s="128" t="s">
        <v>114</v>
      </c>
      <c r="E8" s="135"/>
      <c r="F8" s="106"/>
      <c r="G8" s="106"/>
    </row>
    <row r="9" spans="1:9" s="30" customFormat="1" ht="15.75" customHeight="1">
      <c r="A9" s="37"/>
      <c r="B9" s="86" t="s">
        <v>72</v>
      </c>
      <c r="C9" s="79" t="s">
        <v>136</v>
      </c>
      <c r="D9" s="77" t="s">
        <v>78</v>
      </c>
      <c r="E9" s="78"/>
      <c r="F9" s="80">
        <f>'Hrg Bahan'!E6</f>
        <v>0</v>
      </c>
      <c r="G9" s="80">
        <f>F9*E9</f>
        <v>0</v>
      </c>
    </row>
    <row r="10" spans="1:9" s="30" customFormat="1" ht="15.75" customHeight="1">
      <c r="A10" s="37"/>
      <c r="B10" s="86" t="s">
        <v>72</v>
      </c>
      <c r="C10" s="79" t="s">
        <v>137</v>
      </c>
      <c r="D10" s="77" t="s">
        <v>78</v>
      </c>
      <c r="E10" s="78"/>
      <c r="F10" s="80">
        <f>'Hrg Bahan'!E7</f>
        <v>0</v>
      </c>
      <c r="G10" s="80">
        <f>F10*E10</f>
        <v>0</v>
      </c>
    </row>
    <row r="11" spans="1:9" s="30" customFormat="1" ht="15.75" customHeight="1">
      <c r="A11" s="37"/>
      <c r="B11" s="86" t="s">
        <v>72</v>
      </c>
      <c r="C11" s="79" t="s">
        <v>158</v>
      </c>
      <c r="D11" s="77" t="s">
        <v>78</v>
      </c>
      <c r="E11" s="78"/>
      <c r="F11" s="80">
        <f>'Hrg Bahan'!E8</f>
        <v>0</v>
      </c>
      <c r="G11" s="80">
        <f>F11*E11</f>
        <v>0</v>
      </c>
    </row>
    <row r="12" spans="1:9" s="30" customFormat="1" ht="15.75" customHeight="1">
      <c r="A12" s="37"/>
      <c r="B12" s="87" t="s">
        <v>72</v>
      </c>
      <c r="C12" s="88" t="s">
        <v>374</v>
      </c>
      <c r="D12" s="89" t="s">
        <v>78</v>
      </c>
      <c r="E12" s="90"/>
      <c r="F12" s="81">
        <f>'Hrg Bahan'!E10</f>
        <v>0</v>
      </c>
      <c r="G12" s="82">
        <f>F12*E12</f>
        <v>0</v>
      </c>
    </row>
    <row r="13" spans="1:9" s="30" customFormat="1" ht="15.75" customHeight="1">
      <c r="A13" s="37"/>
      <c r="B13" s="114"/>
      <c r="C13" s="83" t="s">
        <v>106</v>
      </c>
      <c r="D13" s="84"/>
      <c r="E13" s="85"/>
      <c r="F13" s="38"/>
      <c r="G13" s="39">
        <f>SUM(G9:G12)</f>
        <v>0</v>
      </c>
    </row>
    <row r="14" spans="1:9" s="30" customFormat="1" ht="15.75" customHeight="1">
      <c r="A14" s="46"/>
      <c r="B14" s="116"/>
      <c r="C14" s="47" t="s">
        <v>107</v>
      </c>
      <c r="D14" s="48"/>
      <c r="E14" s="49"/>
      <c r="F14" s="50"/>
      <c r="G14" s="51">
        <f>ROUNDDOWN(G13,-1)</f>
        <v>0</v>
      </c>
    </row>
    <row r="15" spans="1:9">
      <c r="A15" s="31">
        <f>MAX($A$5:A14)+1</f>
        <v>2</v>
      </c>
      <c r="B15" s="115" t="s">
        <v>197</v>
      </c>
      <c r="C15" s="32"/>
      <c r="D15" s="33"/>
      <c r="E15" s="34"/>
      <c r="F15" s="35"/>
      <c r="G15" s="36"/>
    </row>
    <row r="16" spans="1:9">
      <c r="A16" s="37"/>
      <c r="B16" s="96" t="s">
        <v>72</v>
      </c>
      <c r="C16" s="40" t="s">
        <v>83</v>
      </c>
      <c r="D16" s="130" t="s">
        <v>84</v>
      </c>
      <c r="E16" s="131"/>
      <c r="F16" s="106">
        <f>'Hrg Upah'!$E$6</f>
        <v>0</v>
      </c>
      <c r="G16" s="106">
        <f>F16*E16</f>
        <v>0</v>
      </c>
      <c r="I16" s="179"/>
    </row>
    <row r="17" spans="1:9">
      <c r="A17" s="37"/>
      <c r="B17" s="96" t="s">
        <v>72</v>
      </c>
      <c r="C17" s="40" t="s">
        <v>97</v>
      </c>
      <c r="D17" s="132" t="s">
        <v>84</v>
      </c>
      <c r="E17" s="108"/>
      <c r="F17" s="109">
        <f>'Hrg Upah'!$E$21</f>
        <v>0</v>
      </c>
      <c r="G17" s="110">
        <f>F17*E17</f>
        <v>0</v>
      </c>
      <c r="I17" s="179"/>
    </row>
    <row r="18" spans="1:9">
      <c r="A18" s="37"/>
      <c r="B18" s="116"/>
      <c r="C18" s="41" t="s">
        <v>106</v>
      </c>
      <c r="D18" s="42"/>
      <c r="E18" s="43"/>
      <c r="F18" s="44"/>
      <c r="G18" s="45">
        <f>SUM(G16:G17)</f>
        <v>0</v>
      </c>
    </row>
    <row r="19" spans="1:9">
      <c r="A19" s="46"/>
      <c r="B19" s="116"/>
      <c r="C19" s="47" t="s">
        <v>107</v>
      </c>
      <c r="D19" s="48"/>
      <c r="E19" s="49"/>
      <c r="F19" s="50"/>
      <c r="G19" s="51">
        <f>ROUNDDOWN(G18,-1)</f>
        <v>0</v>
      </c>
    </row>
    <row r="20" spans="1:9">
      <c r="A20" s="31">
        <f>MAX($A$5:A19)+1</f>
        <v>3</v>
      </c>
      <c r="B20" s="115" t="s">
        <v>201</v>
      </c>
      <c r="C20" s="32"/>
      <c r="D20" s="33"/>
      <c r="E20" s="34"/>
      <c r="F20" s="35"/>
      <c r="G20" s="36"/>
    </row>
    <row r="21" spans="1:9">
      <c r="A21" s="123"/>
      <c r="B21" s="190" t="s">
        <v>72</v>
      </c>
      <c r="C21" s="40" t="s">
        <v>198</v>
      </c>
      <c r="D21" s="130" t="s">
        <v>75</v>
      </c>
      <c r="E21" s="131"/>
      <c r="F21" s="106">
        <f>'Hrg Bahan'!$E$29</f>
        <v>0</v>
      </c>
      <c r="G21" s="106">
        <f t="shared" ref="G21:G23" si="0">F21*E21</f>
        <v>0</v>
      </c>
    </row>
    <row r="22" spans="1:9">
      <c r="A22" s="123"/>
      <c r="B22" s="190" t="s">
        <v>72</v>
      </c>
      <c r="C22" s="40" t="s">
        <v>199</v>
      </c>
      <c r="D22" s="130" t="s">
        <v>76</v>
      </c>
      <c r="E22" s="131"/>
      <c r="F22" s="106">
        <f>'Hrg Bahan'!$E$33</f>
        <v>0</v>
      </c>
      <c r="G22" s="106">
        <f t="shared" si="0"/>
        <v>0</v>
      </c>
    </row>
    <row r="23" spans="1:9">
      <c r="A23" s="123"/>
      <c r="B23" s="190" t="s">
        <v>72</v>
      </c>
      <c r="C23" s="40" t="s">
        <v>200</v>
      </c>
      <c r="D23" s="130" t="s">
        <v>75</v>
      </c>
      <c r="E23" s="131"/>
      <c r="F23" s="106">
        <f>'Hrg Bahan'!$E$29</f>
        <v>0</v>
      </c>
      <c r="G23" s="106">
        <f t="shared" si="0"/>
        <v>0</v>
      </c>
    </row>
    <row r="24" spans="1:9">
      <c r="A24" s="37"/>
      <c r="B24" s="96" t="s">
        <v>72</v>
      </c>
      <c r="C24" s="40" t="s">
        <v>83</v>
      </c>
      <c r="D24" s="130" t="s">
        <v>84</v>
      </c>
      <c r="E24" s="131"/>
      <c r="F24" s="106">
        <f>'Hrg Upah'!$E$6</f>
        <v>0</v>
      </c>
      <c r="G24" s="106">
        <f>F24*E24</f>
        <v>0</v>
      </c>
      <c r="I24" s="179"/>
    </row>
    <row r="25" spans="1:9">
      <c r="A25" s="37"/>
      <c r="B25" s="96" t="s">
        <v>72</v>
      </c>
      <c r="C25" s="40" t="s">
        <v>85</v>
      </c>
      <c r="D25" s="130" t="s">
        <v>84</v>
      </c>
      <c r="E25" s="131"/>
      <c r="F25" s="106">
        <f>'Hrg Upah'!$E$7</f>
        <v>0</v>
      </c>
      <c r="G25" s="106">
        <f>F25*E25</f>
        <v>0</v>
      </c>
      <c r="I25" s="179"/>
    </row>
    <row r="26" spans="1:9">
      <c r="A26" s="37"/>
      <c r="B26" s="96" t="s">
        <v>72</v>
      </c>
      <c r="C26" s="40" t="s">
        <v>105</v>
      </c>
      <c r="D26" s="130" t="s">
        <v>84</v>
      </c>
      <c r="E26" s="131"/>
      <c r="F26" s="106">
        <f>'Hrg Upah'!$E$8</f>
        <v>0</v>
      </c>
      <c r="G26" s="106">
        <f>F26*E26</f>
        <v>0</v>
      </c>
      <c r="I26" s="179"/>
    </row>
    <row r="27" spans="1:9">
      <c r="A27" s="37"/>
      <c r="B27" s="96" t="s">
        <v>72</v>
      </c>
      <c r="C27" s="40" t="s">
        <v>97</v>
      </c>
      <c r="D27" s="132" t="s">
        <v>84</v>
      </c>
      <c r="E27" s="108"/>
      <c r="F27" s="109">
        <f>'Hrg Upah'!$E$21</f>
        <v>0</v>
      </c>
      <c r="G27" s="110">
        <f>F27*E27</f>
        <v>0</v>
      </c>
      <c r="I27" s="179"/>
    </row>
    <row r="28" spans="1:9">
      <c r="A28" s="37"/>
      <c r="B28" s="116"/>
      <c r="C28" s="41" t="s">
        <v>106</v>
      </c>
      <c r="D28" s="42"/>
      <c r="E28" s="43"/>
      <c r="F28" s="44"/>
      <c r="G28" s="45">
        <f>SUM(G21:G27)</f>
        <v>0</v>
      </c>
    </row>
    <row r="29" spans="1:9">
      <c r="A29" s="46"/>
      <c r="B29" s="116"/>
      <c r="C29" s="47" t="s">
        <v>107</v>
      </c>
      <c r="D29" s="48"/>
      <c r="E29" s="49"/>
      <c r="F29" s="50"/>
      <c r="G29" s="51">
        <f>ROUNDDOWN(G28,-1)</f>
        <v>0</v>
      </c>
    </row>
    <row r="30" spans="1:9">
      <c r="A30" s="31">
        <f>MAX($A$5:A29)+1</f>
        <v>4</v>
      </c>
      <c r="B30" s="115" t="s">
        <v>140</v>
      </c>
      <c r="C30" s="32"/>
      <c r="D30" s="33"/>
      <c r="E30" s="34"/>
      <c r="F30" s="35"/>
      <c r="G30" s="36"/>
    </row>
    <row r="31" spans="1:9" s="30" customFormat="1" ht="15.75" customHeight="1">
      <c r="A31" s="123"/>
      <c r="B31" s="117" t="s">
        <v>134</v>
      </c>
      <c r="C31" s="124"/>
      <c r="D31" s="126"/>
      <c r="E31" s="125"/>
      <c r="F31" s="103"/>
      <c r="G31" s="103"/>
    </row>
    <row r="32" spans="1:9" s="30" customFormat="1" ht="15.75" customHeight="1">
      <c r="A32" s="123"/>
      <c r="B32" s="127"/>
      <c r="C32" s="40" t="s">
        <v>142</v>
      </c>
      <c r="D32" s="129" t="s">
        <v>132</v>
      </c>
      <c r="E32" s="134"/>
      <c r="F32" s="106"/>
      <c r="G32" s="106"/>
    </row>
    <row r="33" spans="1:9" s="30" customFormat="1" ht="15.75" customHeight="1">
      <c r="A33" s="123"/>
      <c r="B33" s="127"/>
      <c r="C33" s="40" t="s">
        <v>156</v>
      </c>
      <c r="D33" s="129" t="s">
        <v>138</v>
      </c>
      <c r="E33" s="133"/>
      <c r="F33" s="106"/>
      <c r="G33" s="106"/>
    </row>
    <row r="34" spans="1:9">
      <c r="A34" s="53"/>
      <c r="B34" s="96" t="s">
        <v>72</v>
      </c>
      <c r="C34" s="40" t="s">
        <v>161</v>
      </c>
      <c r="D34" s="104" t="s">
        <v>139</v>
      </c>
      <c r="E34" s="172"/>
      <c r="F34" s="106">
        <f>'Hrg Upah'!$E$26</f>
        <v>0</v>
      </c>
      <c r="G34" s="106">
        <f>F34*E34</f>
        <v>0</v>
      </c>
    </row>
    <row r="35" spans="1:9">
      <c r="A35" s="37"/>
      <c r="B35" s="96" t="s">
        <v>72</v>
      </c>
      <c r="C35" s="40" t="s">
        <v>83</v>
      </c>
      <c r="D35" s="130" t="s">
        <v>84</v>
      </c>
      <c r="E35" s="131"/>
      <c r="F35" s="106">
        <f>'Hrg Upah'!$E$6</f>
        <v>0</v>
      </c>
      <c r="G35" s="106">
        <f>F35*E35</f>
        <v>0</v>
      </c>
    </row>
    <row r="36" spans="1:9">
      <c r="A36" s="37"/>
      <c r="B36" s="116"/>
      <c r="C36" s="41" t="s">
        <v>106</v>
      </c>
      <c r="D36" s="42"/>
      <c r="E36" s="43"/>
      <c r="F36" s="44"/>
      <c r="G36" s="45">
        <f>SUM(G34:G35)</f>
        <v>0</v>
      </c>
    </row>
    <row r="37" spans="1:9">
      <c r="A37" s="46"/>
      <c r="B37" s="116"/>
      <c r="C37" s="47" t="s">
        <v>107</v>
      </c>
      <c r="D37" s="48"/>
      <c r="E37" s="49"/>
      <c r="F37" s="50"/>
      <c r="G37" s="51">
        <f>ROUNDDOWN(G36,-1)</f>
        <v>0</v>
      </c>
    </row>
    <row r="38" spans="1:9">
      <c r="A38" s="31">
        <f>MAX($A$5:A37)+1</f>
        <v>5</v>
      </c>
      <c r="B38" s="115" t="s">
        <v>206</v>
      </c>
      <c r="C38" s="32"/>
      <c r="D38" s="33"/>
      <c r="E38" s="34"/>
      <c r="F38" s="35"/>
      <c r="G38" s="36"/>
    </row>
    <row r="39" spans="1:9">
      <c r="A39" s="37"/>
      <c r="B39" s="96" t="s">
        <v>72</v>
      </c>
      <c r="C39" s="40" t="s">
        <v>83</v>
      </c>
      <c r="D39" s="130" t="s">
        <v>84</v>
      </c>
      <c r="E39" s="131"/>
      <c r="F39" s="106">
        <f>'Hrg Upah'!$E$6</f>
        <v>0</v>
      </c>
      <c r="G39" s="106">
        <f>F39*E39</f>
        <v>0</v>
      </c>
      <c r="I39" s="179"/>
    </row>
    <row r="40" spans="1:9">
      <c r="A40" s="37"/>
      <c r="B40" s="96" t="s">
        <v>72</v>
      </c>
      <c r="C40" s="40" t="s">
        <v>97</v>
      </c>
      <c r="D40" s="132" t="s">
        <v>84</v>
      </c>
      <c r="E40" s="108"/>
      <c r="F40" s="109">
        <f>'Hrg Upah'!$E$21</f>
        <v>0</v>
      </c>
      <c r="G40" s="110">
        <f>F40*E40</f>
        <v>0</v>
      </c>
      <c r="I40" s="179"/>
    </row>
    <row r="41" spans="1:9">
      <c r="A41" s="37"/>
      <c r="B41" s="116"/>
      <c r="C41" s="41" t="s">
        <v>106</v>
      </c>
      <c r="D41" s="42"/>
      <c r="E41" s="43"/>
      <c r="F41" s="44"/>
      <c r="G41" s="45">
        <f>SUM(G39:G40)</f>
        <v>0</v>
      </c>
    </row>
    <row r="42" spans="1:9">
      <c r="A42" s="46"/>
      <c r="B42" s="116"/>
      <c r="C42" s="47" t="s">
        <v>107</v>
      </c>
      <c r="D42" s="48"/>
      <c r="E42" s="49"/>
      <c r="F42" s="50"/>
      <c r="G42" s="51">
        <f>ROUNDDOWN(G41,0)</f>
        <v>0</v>
      </c>
    </row>
    <row r="43" spans="1:9">
      <c r="A43" s="31">
        <f>MAX($A$5:A42)+1</f>
        <v>6</v>
      </c>
      <c r="B43" s="117" t="s">
        <v>209</v>
      </c>
      <c r="C43" s="91"/>
      <c r="D43" s="91"/>
      <c r="E43" s="92"/>
      <c r="F43" s="93"/>
      <c r="G43" s="94"/>
    </row>
    <row r="44" spans="1:9">
      <c r="A44" s="53"/>
      <c r="B44" s="95" t="s">
        <v>72</v>
      </c>
      <c r="C44" s="98" t="s">
        <v>119</v>
      </c>
      <c r="D44" s="101" t="s">
        <v>76</v>
      </c>
      <c r="E44" s="102"/>
      <c r="F44" s="103">
        <f>'Hrg Bahan'!$E$15</f>
        <v>0</v>
      </c>
      <c r="G44" s="103">
        <f>F44*E44</f>
        <v>0</v>
      </c>
    </row>
    <row r="45" spans="1:9">
      <c r="A45" s="53"/>
      <c r="B45" s="96" t="s">
        <v>72</v>
      </c>
      <c r="C45" s="99" t="s">
        <v>121</v>
      </c>
      <c r="D45" s="104" t="s">
        <v>75</v>
      </c>
      <c r="E45" s="105"/>
      <c r="F45" s="106">
        <f>'Hrg Bahan'!$E$18</f>
        <v>0</v>
      </c>
      <c r="G45" s="106">
        <f>F45*E45</f>
        <v>0</v>
      </c>
    </row>
    <row r="46" spans="1:9">
      <c r="A46" s="53"/>
      <c r="B46" s="96" t="s">
        <v>72</v>
      </c>
      <c r="C46" s="99" t="s">
        <v>210</v>
      </c>
      <c r="D46" s="104" t="s">
        <v>75</v>
      </c>
      <c r="E46" s="105"/>
      <c r="F46" s="106">
        <f>'Hrg Bahan'!$E$20</f>
        <v>0</v>
      </c>
      <c r="G46" s="106">
        <f t="shared" ref="G46:G50" si="1">F46*E46</f>
        <v>0</v>
      </c>
    </row>
    <row r="47" spans="1:9">
      <c r="A47" s="53"/>
      <c r="B47" s="96" t="s">
        <v>72</v>
      </c>
      <c r="C47" s="40" t="s">
        <v>83</v>
      </c>
      <c r="D47" s="104" t="s">
        <v>84</v>
      </c>
      <c r="E47" s="105"/>
      <c r="F47" s="106">
        <f>'Hrg Upah'!$E$6</f>
        <v>0</v>
      </c>
      <c r="G47" s="106">
        <f t="shared" si="1"/>
        <v>0</v>
      </c>
    </row>
    <row r="48" spans="1:9">
      <c r="A48" s="53"/>
      <c r="B48" s="96" t="s">
        <v>72</v>
      </c>
      <c r="C48" s="99" t="s">
        <v>90</v>
      </c>
      <c r="D48" s="104" t="s">
        <v>84</v>
      </c>
      <c r="E48" s="105"/>
      <c r="F48" s="106">
        <f>'Hrg Upah'!$E$12</f>
        <v>0</v>
      </c>
      <c r="G48" s="106">
        <f t="shared" si="1"/>
        <v>0</v>
      </c>
    </row>
    <row r="49" spans="1:11">
      <c r="A49" s="53"/>
      <c r="B49" s="96" t="s">
        <v>72</v>
      </c>
      <c r="C49" s="40" t="s">
        <v>105</v>
      </c>
      <c r="D49" s="104" t="s">
        <v>84</v>
      </c>
      <c r="E49" s="105"/>
      <c r="F49" s="106">
        <f>'Hrg Upah'!$E$13</f>
        <v>0</v>
      </c>
      <c r="G49" s="106">
        <f t="shared" si="1"/>
        <v>0</v>
      </c>
    </row>
    <row r="50" spans="1:11">
      <c r="A50" s="53"/>
      <c r="B50" s="96" t="s">
        <v>72</v>
      </c>
      <c r="C50" s="100" t="s">
        <v>97</v>
      </c>
      <c r="D50" s="107" t="s">
        <v>84</v>
      </c>
      <c r="E50" s="108"/>
      <c r="F50" s="109">
        <f>'Hrg Upah'!$E$21</f>
        <v>0</v>
      </c>
      <c r="G50" s="110">
        <f t="shared" si="1"/>
        <v>0</v>
      </c>
    </row>
    <row r="51" spans="1:11">
      <c r="A51" s="53"/>
      <c r="B51" s="118"/>
      <c r="C51" s="47" t="s">
        <v>106</v>
      </c>
      <c r="D51" s="52"/>
      <c r="E51" s="49"/>
      <c r="F51" s="50"/>
      <c r="G51" s="51">
        <f>SUM(G44:G50)</f>
        <v>0</v>
      </c>
    </row>
    <row r="52" spans="1:11">
      <c r="A52" s="54"/>
      <c r="B52" s="119"/>
      <c r="C52" s="120" t="s">
        <v>107</v>
      </c>
      <c r="D52" s="121"/>
      <c r="E52" s="122"/>
      <c r="F52" s="35"/>
      <c r="G52" s="36">
        <f>ROUNDDOWN(G51,0)</f>
        <v>0</v>
      </c>
    </row>
    <row r="53" spans="1:11">
      <c r="A53" s="31">
        <f>MAX($A$5:A52)+1</f>
        <v>7</v>
      </c>
      <c r="B53" s="117" t="s">
        <v>221</v>
      </c>
      <c r="C53" s="91"/>
      <c r="D53" s="91"/>
      <c r="E53" s="92"/>
      <c r="F53" s="93"/>
      <c r="G53" s="94"/>
    </row>
    <row r="54" spans="1:11">
      <c r="A54" s="53"/>
      <c r="B54" s="95" t="s">
        <v>72</v>
      </c>
      <c r="C54" s="98" t="s">
        <v>83</v>
      </c>
      <c r="D54" s="101" t="s">
        <v>84</v>
      </c>
      <c r="E54" s="102"/>
      <c r="F54" s="103">
        <f>'Hrg Upah'!$E$6</f>
        <v>0</v>
      </c>
      <c r="G54" s="103">
        <f>F54*E54</f>
        <v>0</v>
      </c>
    </row>
    <row r="55" spans="1:11">
      <c r="A55" s="53"/>
      <c r="B55" s="96" t="s">
        <v>72</v>
      </c>
      <c r="C55" s="99" t="s">
        <v>217</v>
      </c>
      <c r="D55" s="104" t="s">
        <v>84</v>
      </c>
      <c r="E55" s="105"/>
      <c r="F55" s="106">
        <f>'Hrg Upah'!$E$12</f>
        <v>0</v>
      </c>
      <c r="G55" s="106">
        <f>F55*E55</f>
        <v>0</v>
      </c>
    </row>
    <row r="56" spans="1:11">
      <c r="A56" s="53"/>
      <c r="B56" s="96" t="s">
        <v>72</v>
      </c>
      <c r="C56" s="99" t="s">
        <v>97</v>
      </c>
      <c r="D56" s="104" t="s">
        <v>84</v>
      </c>
      <c r="E56" s="105"/>
      <c r="F56" s="106">
        <f>'Hrg Upah'!$E$21</f>
        <v>0</v>
      </c>
      <c r="G56" s="106">
        <f t="shared" ref="G56:G58" si="2">F56*E56</f>
        <v>0</v>
      </c>
    </row>
    <row r="57" spans="1:11">
      <c r="A57" s="53"/>
      <c r="B57" s="96" t="s">
        <v>72</v>
      </c>
      <c r="C57" s="99" t="s">
        <v>218</v>
      </c>
      <c r="D57" s="104" t="s">
        <v>138</v>
      </c>
      <c r="E57" s="105"/>
      <c r="F57" s="106">
        <f>'Sewa Alat'!E6</f>
        <v>0</v>
      </c>
      <c r="G57" s="106">
        <f t="shared" si="2"/>
        <v>0</v>
      </c>
      <c r="I57" s="216"/>
    </row>
    <row r="58" spans="1:11">
      <c r="A58" s="53"/>
      <c r="B58" s="96" t="s">
        <v>72</v>
      </c>
      <c r="C58" s="100" t="s">
        <v>219</v>
      </c>
      <c r="D58" s="107" t="s">
        <v>138</v>
      </c>
      <c r="E58" s="108"/>
      <c r="F58" s="109">
        <f>'Sewa Alat'!E7</f>
        <v>0</v>
      </c>
      <c r="G58" s="110">
        <f t="shared" si="2"/>
        <v>0</v>
      </c>
    </row>
    <row r="59" spans="1:11">
      <c r="A59" s="53"/>
      <c r="B59" s="118"/>
      <c r="C59" s="47" t="s">
        <v>106</v>
      </c>
      <c r="D59" s="52"/>
      <c r="E59" s="49"/>
      <c r="F59" s="50"/>
      <c r="G59" s="51">
        <f>SUM(G54:G58)</f>
        <v>0</v>
      </c>
      <c r="K59" s="176"/>
    </row>
    <row r="60" spans="1:11">
      <c r="A60" s="54"/>
      <c r="B60" s="119"/>
      <c r="C60" s="120" t="s">
        <v>107</v>
      </c>
      <c r="D60" s="121"/>
      <c r="E60" s="122"/>
      <c r="F60" s="35"/>
      <c r="G60" s="36">
        <f>ROUND(G59,0)</f>
        <v>0</v>
      </c>
      <c r="I60" s="212"/>
    </row>
    <row r="61" spans="1:11">
      <c r="A61" s="31">
        <f>MAX($A$5:A60)+1</f>
        <v>8</v>
      </c>
      <c r="B61" s="117" t="s">
        <v>222</v>
      </c>
      <c r="C61" s="91"/>
      <c r="D61" s="91"/>
      <c r="E61" s="92"/>
      <c r="F61" s="93"/>
      <c r="G61" s="94"/>
    </row>
    <row r="62" spans="1:11">
      <c r="A62" s="53"/>
      <c r="B62" s="95" t="s">
        <v>72</v>
      </c>
      <c r="C62" s="98" t="s">
        <v>225</v>
      </c>
      <c r="D62" s="101" t="s">
        <v>76</v>
      </c>
      <c r="E62" s="102"/>
      <c r="F62" s="103">
        <f>'Hrg Bahan'!$E$12</f>
        <v>0</v>
      </c>
      <c r="G62" s="103">
        <f>F62*E62</f>
        <v>0</v>
      </c>
    </row>
    <row r="63" spans="1:11">
      <c r="A63" s="53"/>
      <c r="B63" s="96" t="s">
        <v>72</v>
      </c>
      <c r="C63" s="99" t="s">
        <v>226</v>
      </c>
      <c r="D63" s="104" t="s">
        <v>76</v>
      </c>
      <c r="E63" s="105"/>
      <c r="F63" s="106">
        <f>'Hrg Bahan'!$E$11</f>
        <v>0</v>
      </c>
      <c r="G63" s="106">
        <f t="shared" ref="G63:G64" si="3">F63*E63</f>
        <v>0</v>
      </c>
    </row>
    <row r="64" spans="1:11">
      <c r="A64" s="53"/>
      <c r="B64" s="96" t="s">
        <v>72</v>
      </c>
      <c r="C64" s="99" t="s">
        <v>143</v>
      </c>
      <c r="D64" s="104" t="s">
        <v>145</v>
      </c>
      <c r="E64" s="105"/>
      <c r="F64" s="106">
        <f>'Hrg Bahan'!$E$21</f>
        <v>0</v>
      </c>
      <c r="G64" s="106">
        <f t="shared" si="3"/>
        <v>0</v>
      </c>
    </row>
    <row r="65" spans="1:9">
      <c r="A65" s="53"/>
      <c r="B65" s="96" t="s">
        <v>72</v>
      </c>
      <c r="C65" s="99" t="s">
        <v>83</v>
      </c>
      <c r="D65" s="104" t="s">
        <v>84</v>
      </c>
      <c r="E65" s="105"/>
      <c r="F65" s="106">
        <f>'Hrg Upah'!$E$6</f>
        <v>0</v>
      </c>
      <c r="G65" s="106">
        <f>F65*E65</f>
        <v>0</v>
      </c>
    </row>
    <row r="66" spans="1:9">
      <c r="A66" s="53"/>
      <c r="B66" s="96" t="s">
        <v>72</v>
      </c>
      <c r="C66" s="99" t="s">
        <v>217</v>
      </c>
      <c r="D66" s="104" t="s">
        <v>84</v>
      </c>
      <c r="E66" s="105"/>
      <c r="F66" s="106">
        <f>'Hrg Upah'!$E$12</f>
        <v>0</v>
      </c>
      <c r="G66" s="106">
        <f>F66*E66</f>
        <v>0</v>
      </c>
    </row>
    <row r="67" spans="1:9">
      <c r="A67" s="53"/>
      <c r="B67" s="96" t="s">
        <v>72</v>
      </c>
      <c r="C67" s="99" t="s">
        <v>97</v>
      </c>
      <c r="D67" s="104" t="s">
        <v>84</v>
      </c>
      <c r="E67" s="105"/>
      <c r="F67" s="106">
        <f>'Hrg Upah'!$E$21</f>
        <v>0</v>
      </c>
      <c r="G67" s="106">
        <f t="shared" ref="G67:G69" si="4">F67*E67</f>
        <v>0</v>
      </c>
    </row>
    <row r="68" spans="1:9">
      <c r="A68" s="53"/>
      <c r="B68" s="96" t="s">
        <v>72</v>
      </c>
      <c r="C68" s="99" t="s">
        <v>223</v>
      </c>
      <c r="D68" s="104" t="s">
        <v>138</v>
      </c>
      <c r="E68" s="105"/>
      <c r="F68" s="106">
        <f>'Sewa Alat'!$E$8</f>
        <v>0</v>
      </c>
      <c r="G68" s="106">
        <f t="shared" si="4"/>
        <v>0</v>
      </c>
    </row>
    <row r="69" spans="1:9">
      <c r="A69" s="53"/>
      <c r="B69" s="96" t="s">
        <v>72</v>
      </c>
      <c r="C69" s="100" t="s">
        <v>224</v>
      </c>
      <c r="D69" s="107" t="s">
        <v>138</v>
      </c>
      <c r="E69" s="108"/>
      <c r="F69" s="109">
        <f>'Sewa Alat'!$E$9</f>
        <v>0</v>
      </c>
      <c r="G69" s="110">
        <f t="shared" si="4"/>
        <v>0</v>
      </c>
    </row>
    <row r="70" spans="1:9">
      <c r="A70" s="53"/>
      <c r="B70" s="118"/>
      <c r="C70" s="47" t="s">
        <v>106</v>
      </c>
      <c r="D70" s="52"/>
      <c r="E70" s="49"/>
      <c r="F70" s="50"/>
      <c r="G70" s="51">
        <f>SUM(G62:G69)</f>
        <v>0</v>
      </c>
    </row>
    <row r="71" spans="1:9">
      <c r="A71" s="54"/>
      <c r="B71" s="119"/>
      <c r="C71" s="120" t="s">
        <v>107</v>
      </c>
      <c r="D71" s="121"/>
      <c r="E71" s="122"/>
      <c r="F71" s="35"/>
      <c r="G71" s="36">
        <f>ROUND(G70,0)</f>
        <v>0</v>
      </c>
      <c r="I71" s="212"/>
    </row>
    <row r="72" spans="1:9">
      <c r="A72" s="31">
        <f>MAX($A$5:A71)+1</f>
        <v>9</v>
      </c>
      <c r="B72" s="117" t="s">
        <v>229</v>
      </c>
      <c r="C72" s="91"/>
      <c r="D72" s="91"/>
      <c r="E72" s="92"/>
      <c r="F72" s="93"/>
      <c r="G72" s="94"/>
    </row>
    <row r="73" spans="1:9">
      <c r="A73" s="53"/>
      <c r="B73" s="95" t="s">
        <v>72</v>
      </c>
      <c r="C73" s="98" t="s">
        <v>230</v>
      </c>
      <c r="D73" s="101" t="s">
        <v>75</v>
      </c>
      <c r="E73" s="102"/>
      <c r="F73" s="103">
        <f>'Hrg Bahan'!$E$23</f>
        <v>0</v>
      </c>
      <c r="G73" s="103">
        <f>F73*E73</f>
        <v>0</v>
      </c>
    </row>
    <row r="74" spans="1:9">
      <c r="A74" s="53"/>
      <c r="B74" s="96" t="s">
        <v>72</v>
      </c>
      <c r="C74" s="99" t="s">
        <v>126</v>
      </c>
      <c r="D74" s="104" t="s">
        <v>75</v>
      </c>
      <c r="E74" s="105"/>
      <c r="F74" s="106">
        <f>'Hrg Bahan'!$E$29</f>
        <v>0</v>
      </c>
      <c r="G74" s="106">
        <f>F74*E74</f>
        <v>0</v>
      </c>
    </row>
    <row r="75" spans="1:9">
      <c r="A75" s="53"/>
      <c r="B75" s="96" t="s">
        <v>72</v>
      </c>
      <c r="C75" s="99" t="s">
        <v>127</v>
      </c>
      <c r="D75" s="104" t="s">
        <v>76</v>
      </c>
      <c r="E75" s="105"/>
      <c r="F75" s="106">
        <f>'Hrg Bahan'!$E$33</f>
        <v>0</v>
      </c>
      <c r="G75" s="106">
        <f t="shared" ref="G75:G83" si="5">F75*E75</f>
        <v>0</v>
      </c>
    </row>
    <row r="76" spans="1:9">
      <c r="A76" s="53"/>
      <c r="B76" s="96" t="s">
        <v>72</v>
      </c>
      <c r="C76" s="99" t="s">
        <v>240</v>
      </c>
      <c r="D76" s="104" t="s">
        <v>76</v>
      </c>
      <c r="E76" s="105"/>
      <c r="F76" s="106">
        <f>'Hrg Bahan'!$E$12</f>
        <v>0</v>
      </c>
      <c r="G76" s="106">
        <f t="shared" si="5"/>
        <v>0</v>
      </c>
    </row>
    <row r="77" spans="1:9">
      <c r="A77" s="53"/>
      <c r="B77" s="96" t="s">
        <v>72</v>
      </c>
      <c r="C77" s="99" t="s">
        <v>170</v>
      </c>
      <c r="D77" s="104" t="s">
        <v>76</v>
      </c>
      <c r="E77" s="105"/>
      <c r="F77" s="106">
        <f>'Hrg Bahan'!$E$13</f>
        <v>0</v>
      </c>
      <c r="G77" s="106">
        <f t="shared" si="5"/>
        <v>0</v>
      </c>
    </row>
    <row r="78" spans="1:9">
      <c r="A78" s="53"/>
      <c r="B78" s="96" t="s">
        <v>72</v>
      </c>
      <c r="C78" s="40" t="s">
        <v>83</v>
      </c>
      <c r="D78" s="104" t="s">
        <v>84</v>
      </c>
      <c r="E78" s="105"/>
      <c r="F78" s="106">
        <f>'Hrg Upah'!$E$6</f>
        <v>0</v>
      </c>
      <c r="G78" s="106">
        <f t="shared" si="5"/>
        <v>0</v>
      </c>
    </row>
    <row r="79" spans="1:9">
      <c r="A79" s="53"/>
      <c r="B79" s="96" t="s">
        <v>72</v>
      </c>
      <c r="C79" s="99" t="s">
        <v>90</v>
      </c>
      <c r="D79" s="104" t="s">
        <v>84</v>
      </c>
      <c r="E79" s="105"/>
      <c r="F79" s="106">
        <f>'Hrg Upah'!$E$12</f>
        <v>0</v>
      </c>
      <c r="G79" s="106">
        <f t="shared" si="5"/>
        <v>0</v>
      </c>
    </row>
    <row r="80" spans="1:9">
      <c r="A80" s="53"/>
      <c r="B80" s="96" t="s">
        <v>72</v>
      </c>
      <c r="C80" s="40" t="s">
        <v>85</v>
      </c>
      <c r="D80" s="104" t="s">
        <v>84</v>
      </c>
      <c r="E80" s="105"/>
      <c r="F80" s="106">
        <f>'Hrg Upah'!$E$7</f>
        <v>0</v>
      </c>
      <c r="G80" s="106">
        <f t="shared" si="5"/>
        <v>0</v>
      </c>
    </row>
    <row r="81" spans="1:7">
      <c r="A81" s="53"/>
      <c r="B81" s="96" t="s">
        <v>72</v>
      </c>
      <c r="C81" s="40" t="s">
        <v>87</v>
      </c>
      <c r="D81" s="104" t="s">
        <v>84</v>
      </c>
      <c r="E81" s="105"/>
      <c r="F81" s="106">
        <f>'Hrg Upah'!$E$9</f>
        <v>0</v>
      </c>
      <c r="G81" s="106">
        <f t="shared" si="5"/>
        <v>0</v>
      </c>
    </row>
    <row r="82" spans="1:7">
      <c r="A82" s="53"/>
      <c r="B82" s="96" t="s">
        <v>72</v>
      </c>
      <c r="C82" s="40" t="s">
        <v>105</v>
      </c>
      <c r="D82" s="104" t="s">
        <v>84</v>
      </c>
      <c r="E82" s="105"/>
      <c r="F82" s="106">
        <f>'Hrg Upah'!$E$13</f>
        <v>0</v>
      </c>
      <c r="G82" s="106">
        <f t="shared" si="5"/>
        <v>0</v>
      </c>
    </row>
    <row r="83" spans="1:7">
      <c r="A83" s="53"/>
      <c r="B83" s="96" t="s">
        <v>72</v>
      </c>
      <c r="C83" s="100" t="s">
        <v>97</v>
      </c>
      <c r="D83" s="107" t="s">
        <v>84</v>
      </c>
      <c r="E83" s="108"/>
      <c r="F83" s="109">
        <f>'Hrg Upah'!$E$21</f>
        <v>0</v>
      </c>
      <c r="G83" s="110">
        <f t="shared" si="5"/>
        <v>0</v>
      </c>
    </row>
    <row r="84" spans="1:7">
      <c r="A84" s="53"/>
      <c r="B84" s="118"/>
      <c r="C84" s="47" t="s">
        <v>106</v>
      </c>
      <c r="D84" s="52"/>
      <c r="E84" s="49"/>
      <c r="F84" s="50"/>
      <c r="G84" s="51">
        <f>SUM(G73:G83)</f>
        <v>0</v>
      </c>
    </row>
    <row r="85" spans="1:7">
      <c r="A85" s="54"/>
      <c r="B85" s="119"/>
      <c r="C85" s="120" t="s">
        <v>107</v>
      </c>
      <c r="D85" s="121"/>
      <c r="E85" s="122"/>
      <c r="F85" s="35"/>
      <c r="G85" s="36">
        <f>ROUND(G84,0)</f>
        <v>0</v>
      </c>
    </row>
    <row r="86" spans="1:7">
      <c r="A86" s="31">
        <f>MAX($A$5:A85)+1</f>
        <v>10</v>
      </c>
      <c r="B86" s="117" t="s">
        <v>231</v>
      </c>
      <c r="C86" s="91"/>
      <c r="D86" s="91"/>
      <c r="E86" s="92"/>
      <c r="F86" s="93"/>
      <c r="G86" s="94"/>
    </row>
    <row r="87" spans="1:7">
      <c r="A87" s="53"/>
      <c r="B87" s="95" t="s">
        <v>72</v>
      </c>
      <c r="C87" s="98" t="s">
        <v>230</v>
      </c>
      <c r="D87" s="101" t="s">
        <v>75</v>
      </c>
      <c r="E87" s="102"/>
      <c r="F87" s="103">
        <f>'Hrg Bahan'!$E$23</f>
        <v>0</v>
      </c>
      <c r="G87" s="103">
        <f>F87*E87</f>
        <v>0</v>
      </c>
    </row>
    <row r="88" spans="1:7">
      <c r="A88" s="53"/>
      <c r="B88" s="96" t="s">
        <v>72</v>
      </c>
      <c r="C88" s="99" t="s">
        <v>126</v>
      </c>
      <c r="D88" s="104" t="s">
        <v>75</v>
      </c>
      <c r="E88" s="105"/>
      <c r="F88" s="106">
        <f>'Hrg Bahan'!$E$29</f>
        <v>0</v>
      </c>
      <c r="G88" s="106">
        <f>F88*E88</f>
        <v>0</v>
      </c>
    </row>
    <row r="89" spans="1:7">
      <c r="A89" s="53"/>
      <c r="B89" s="96" t="s">
        <v>72</v>
      </c>
      <c r="C89" s="99" t="s">
        <v>127</v>
      </c>
      <c r="D89" s="104" t="s">
        <v>76</v>
      </c>
      <c r="E89" s="105"/>
      <c r="F89" s="106">
        <f>'Hrg Bahan'!$E$33</f>
        <v>0</v>
      </c>
      <c r="G89" s="106">
        <f t="shared" ref="G89:G97" si="6">F89*E89</f>
        <v>0</v>
      </c>
    </row>
    <row r="90" spans="1:7">
      <c r="A90" s="53"/>
      <c r="B90" s="96" t="s">
        <v>72</v>
      </c>
      <c r="C90" s="99" t="s">
        <v>171</v>
      </c>
      <c r="D90" s="104" t="s">
        <v>76</v>
      </c>
      <c r="E90" s="105"/>
      <c r="F90" s="106">
        <f>'Hrg Bahan'!$E$11</f>
        <v>0</v>
      </c>
      <c r="G90" s="106">
        <f t="shared" si="6"/>
        <v>0</v>
      </c>
    </row>
    <row r="91" spans="1:7">
      <c r="A91" s="53"/>
      <c r="B91" s="96" t="s">
        <v>72</v>
      </c>
      <c r="C91" s="99" t="s">
        <v>170</v>
      </c>
      <c r="D91" s="104" t="s">
        <v>76</v>
      </c>
      <c r="E91" s="105"/>
      <c r="F91" s="106">
        <f>'Hrg Bahan'!$E$13</f>
        <v>0</v>
      </c>
      <c r="G91" s="106">
        <f t="shared" si="6"/>
        <v>0</v>
      </c>
    </row>
    <row r="92" spans="1:7">
      <c r="A92" s="53"/>
      <c r="B92" s="96" t="s">
        <v>72</v>
      </c>
      <c r="C92" s="40" t="s">
        <v>83</v>
      </c>
      <c r="D92" s="104" t="s">
        <v>84</v>
      </c>
      <c r="E92" s="105"/>
      <c r="F92" s="106">
        <f>'Hrg Upah'!$E$6</f>
        <v>0</v>
      </c>
      <c r="G92" s="106">
        <f t="shared" si="6"/>
        <v>0</v>
      </c>
    </row>
    <row r="93" spans="1:7">
      <c r="A93" s="53"/>
      <c r="B93" s="96" t="s">
        <v>72</v>
      </c>
      <c r="C93" s="99" t="s">
        <v>90</v>
      </c>
      <c r="D93" s="104" t="s">
        <v>84</v>
      </c>
      <c r="E93" s="105"/>
      <c r="F93" s="106">
        <f>'Hrg Upah'!$E$12</f>
        <v>0</v>
      </c>
      <c r="G93" s="106">
        <f t="shared" si="6"/>
        <v>0</v>
      </c>
    </row>
    <row r="94" spans="1:7">
      <c r="A94" s="53"/>
      <c r="B94" s="96" t="s">
        <v>72</v>
      </c>
      <c r="C94" s="40" t="s">
        <v>85</v>
      </c>
      <c r="D94" s="104" t="s">
        <v>84</v>
      </c>
      <c r="E94" s="105"/>
      <c r="F94" s="106">
        <f>'Hrg Upah'!$E$7</f>
        <v>0</v>
      </c>
      <c r="G94" s="106">
        <f t="shared" si="6"/>
        <v>0</v>
      </c>
    </row>
    <row r="95" spans="1:7">
      <c r="A95" s="53"/>
      <c r="B95" s="96" t="s">
        <v>72</v>
      </c>
      <c r="C95" s="40" t="s">
        <v>87</v>
      </c>
      <c r="D95" s="104" t="s">
        <v>84</v>
      </c>
      <c r="E95" s="105"/>
      <c r="F95" s="106">
        <f>'Hrg Upah'!$E$9</f>
        <v>0</v>
      </c>
      <c r="G95" s="106">
        <f t="shared" si="6"/>
        <v>0</v>
      </c>
    </row>
    <row r="96" spans="1:7">
      <c r="A96" s="53"/>
      <c r="B96" s="96" t="s">
        <v>72</v>
      </c>
      <c r="C96" s="40" t="s">
        <v>105</v>
      </c>
      <c r="D96" s="104" t="s">
        <v>84</v>
      </c>
      <c r="E96" s="105"/>
      <c r="F96" s="106">
        <f>'Hrg Upah'!$E$13</f>
        <v>0</v>
      </c>
      <c r="G96" s="106">
        <f t="shared" si="6"/>
        <v>0</v>
      </c>
    </row>
    <row r="97" spans="1:7">
      <c r="A97" s="53"/>
      <c r="B97" s="96" t="s">
        <v>72</v>
      </c>
      <c r="C97" s="100" t="s">
        <v>97</v>
      </c>
      <c r="D97" s="107" t="s">
        <v>84</v>
      </c>
      <c r="E97" s="108"/>
      <c r="F97" s="109">
        <f>'Hrg Upah'!$E$21</f>
        <v>0</v>
      </c>
      <c r="G97" s="110">
        <f t="shared" si="6"/>
        <v>0</v>
      </c>
    </row>
    <row r="98" spans="1:7">
      <c r="A98" s="53"/>
      <c r="B98" s="118"/>
      <c r="C98" s="47" t="s">
        <v>106</v>
      </c>
      <c r="D98" s="52"/>
      <c r="E98" s="49"/>
      <c r="F98" s="50"/>
      <c r="G98" s="51">
        <f>SUM(G87:G97)</f>
        <v>0</v>
      </c>
    </row>
    <row r="99" spans="1:7">
      <c r="A99" s="54"/>
      <c r="B99" s="119"/>
      <c r="C99" s="120" t="s">
        <v>107</v>
      </c>
      <c r="D99" s="121"/>
      <c r="E99" s="122"/>
      <c r="F99" s="35"/>
      <c r="G99" s="36">
        <f>ROUND(G98,0)</f>
        <v>0</v>
      </c>
    </row>
    <row r="100" spans="1:7">
      <c r="A100" s="31">
        <f>MAX($A$5:A99)+1</f>
        <v>11</v>
      </c>
      <c r="B100" s="117" t="s">
        <v>239</v>
      </c>
      <c r="C100" s="91"/>
      <c r="D100" s="91"/>
      <c r="E100" s="92"/>
      <c r="F100" s="93"/>
      <c r="G100" s="94"/>
    </row>
    <row r="101" spans="1:7">
      <c r="A101" s="53"/>
      <c r="B101" s="95" t="s">
        <v>72</v>
      </c>
      <c r="C101" s="98" t="s">
        <v>230</v>
      </c>
      <c r="D101" s="101" t="s">
        <v>75</v>
      </c>
      <c r="E101" s="102"/>
      <c r="F101" s="103">
        <f>'Hrg Bahan'!$E$23</f>
        <v>0</v>
      </c>
      <c r="G101" s="103">
        <f>F101*E101</f>
        <v>0</v>
      </c>
    </row>
    <row r="102" spans="1:7">
      <c r="A102" s="53"/>
      <c r="B102" s="96" t="s">
        <v>72</v>
      </c>
      <c r="C102" s="99" t="s">
        <v>126</v>
      </c>
      <c r="D102" s="104" t="s">
        <v>75</v>
      </c>
      <c r="E102" s="105"/>
      <c r="F102" s="106">
        <f>'Hrg Bahan'!$E$29</f>
        <v>0</v>
      </c>
      <c r="G102" s="106">
        <f>F102*E102</f>
        <v>0</v>
      </c>
    </row>
    <row r="103" spans="1:7">
      <c r="A103" s="53"/>
      <c r="B103" s="96" t="s">
        <v>72</v>
      </c>
      <c r="C103" s="99" t="s">
        <v>127</v>
      </c>
      <c r="D103" s="104" t="s">
        <v>76</v>
      </c>
      <c r="E103" s="105"/>
      <c r="F103" s="106">
        <f>'Hrg Bahan'!$E$33</f>
        <v>0</v>
      </c>
      <c r="G103" s="106">
        <f t="shared" ref="G103:G114" si="7">F103*E103</f>
        <v>0</v>
      </c>
    </row>
    <row r="104" spans="1:7">
      <c r="A104" s="53"/>
      <c r="B104" s="96" t="s">
        <v>72</v>
      </c>
      <c r="C104" s="99" t="s">
        <v>240</v>
      </c>
      <c r="D104" s="104" t="s">
        <v>76</v>
      </c>
      <c r="E104" s="105"/>
      <c r="F104" s="106">
        <f>'Hrg Bahan'!$E$12</f>
        <v>0</v>
      </c>
      <c r="G104" s="106">
        <f t="shared" si="7"/>
        <v>0</v>
      </c>
    </row>
    <row r="105" spans="1:7">
      <c r="A105" s="53"/>
      <c r="B105" s="96" t="s">
        <v>72</v>
      </c>
      <c r="C105" s="99" t="s">
        <v>170</v>
      </c>
      <c r="D105" s="104" t="s">
        <v>76</v>
      </c>
      <c r="E105" s="105"/>
      <c r="F105" s="106">
        <f>'Hrg Bahan'!$E$13</f>
        <v>0</v>
      </c>
      <c r="G105" s="106">
        <f t="shared" si="7"/>
        <v>0</v>
      </c>
    </row>
    <row r="106" spans="1:7">
      <c r="A106" s="53"/>
      <c r="B106" s="96" t="s">
        <v>72</v>
      </c>
      <c r="C106" s="99" t="s">
        <v>187</v>
      </c>
      <c r="D106" s="104" t="s">
        <v>75</v>
      </c>
      <c r="E106" s="105"/>
      <c r="F106" s="106">
        <f>'Hrg Bahan'!$E$28</f>
        <v>0</v>
      </c>
      <c r="G106" s="106">
        <f t="shared" si="7"/>
        <v>0</v>
      </c>
    </row>
    <row r="107" spans="1:7">
      <c r="A107" s="53"/>
      <c r="B107" s="96" t="s">
        <v>72</v>
      </c>
      <c r="C107" s="99" t="s">
        <v>188</v>
      </c>
      <c r="D107" s="104" t="s">
        <v>79</v>
      </c>
      <c r="E107" s="105"/>
      <c r="F107" s="106">
        <f>'Hrg Bahan'!$E$30</f>
        <v>0</v>
      </c>
      <c r="G107" s="106">
        <f t="shared" si="7"/>
        <v>0</v>
      </c>
    </row>
    <row r="108" spans="1:7">
      <c r="A108" s="53"/>
      <c r="B108" s="96" t="s">
        <v>72</v>
      </c>
      <c r="C108" s="99" t="s">
        <v>241</v>
      </c>
      <c r="D108" s="104" t="s">
        <v>77</v>
      </c>
      <c r="E108" s="105"/>
      <c r="F108" s="106">
        <f>'Hrg Bahan'!$E$31</f>
        <v>0</v>
      </c>
      <c r="G108" s="106">
        <f t="shared" si="7"/>
        <v>0</v>
      </c>
    </row>
    <row r="109" spans="1:7">
      <c r="A109" s="53"/>
      <c r="B109" s="96" t="s">
        <v>72</v>
      </c>
      <c r="C109" s="40" t="s">
        <v>83</v>
      </c>
      <c r="D109" s="104" t="s">
        <v>84</v>
      </c>
      <c r="E109" s="105"/>
      <c r="F109" s="106">
        <f>'Hrg Upah'!$E$6</f>
        <v>0</v>
      </c>
      <c r="G109" s="106">
        <f t="shared" si="7"/>
        <v>0</v>
      </c>
    </row>
    <row r="110" spans="1:7">
      <c r="A110" s="53"/>
      <c r="B110" s="96" t="s">
        <v>72</v>
      </c>
      <c r="C110" s="99" t="s">
        <v>90</v>
      </c>
      <c r="D110" s="104" t="s">
        <v>84</v>
      </c>
      <c r="E110" s="105"/>
      <c r="F110" s="106">
        <f>'Hrg Upah'!$E$12</f>
        <v>0</v>
      </c>
      <c r="G110" s="106">
        <f t="shared" si="7"/>
        <v>0</v>
      </c>
    </row>
    <row r="111" spans="1:7">
      <c r="A111" s="53"/>
      <c r="B111" s="96" t="s">
        <v>72</v>
      </c>
      <c r="C111" s="40" t="s">
        <v>85</v>
      </c>
      <c r="D111" s="104" t="s">
        <v>84</v>
      </c>
      <c r="E111" s="105"/>
      <c r="F111" s="106">
        <f>'Hrg Upah'!$E$7</f>
        <v>0</v>
      </c>
      <c r="G111" s="106">
        <f t="shared" si="7"/>
        <v>0</v>
      </c>
    </row>
    <row r="112" spans="1:7">
      <c r="A112" s="53"/>
      <c r="B112" s="96" t="s">
        <v>72</v>
      </c>
      <c r="C112" s="40" t="s">
        <v>87</v>
      </c>
      <c r="D112" s="104" t="s">
        <v>84</v>
      </c>
      <c r="E112" s="105"/>
      <c r="F112" s="106">
        <f>'Hrg Upah'!$E$9</f>
        <v>0</v>
      </c>
      <c r="G112" s="106">
        <f t="shared" si="7"/>
        <v>0</v>
      </c>
    </row>
    <row r="113" spans="1:9">
      <c r="A113" s="53"/>
      <c r="B113" s="96" t="s">
        <v>72</v>
      </c>
      <c r="C113" s="40" t="s">
        <v>105</v>
      </c>
      <c r="D113" s="104" t="s">
        <v>84</v>
      </c>
      <c r="E113" s="105"/>
      <c r="F113" s="106">
        <f>'Hrg Upah'!$E$13</f>
        <v>0</v>
      </c>
      <c r="G113" s="106">
        <f t="shared" si="7"/>
        <v>0</v>
      </c>
    </row>
    <row r="114" spans="1:9">
      <c r="A114" s="53"/>
      <c r="B114" s="96" t="s">
        <v>72</v>
      </c>
      <c r="C114" s="100" t="s">
        <v>97</v>
      </c>
      <c r="D114" s="107" t="s">
        <v>84</v>
      </c>
      <c r="E114" s="108"/>
      <c r="F114" s="109">
        <f>'Hrg Upah'!$E$21</f>
        <v>0</v>
      </c>
      <c r="G114" s="110">
        <f t="shared" si="7"/>
        <v>0</v>
      </c>
    </row>
    <row r="115" spans="1:9">
      <c r="A115" s="53"/>
      <c r="B115" s="118"/>
      <c r="C115" s="47" t="s">
        <v>106</v>
      </c>
      <c r="D115" s="52"/>
      <c r="E115" s="49"/>
      <c r="F115" s="50"/>
      <c r="G115" s="51">
        <f>SUM(G101:G114)</f>
        <v>0</v>
      </c>
    </row>
    <row r="116" spans="1:9">
      <c r="A116" s="54"/>
      <c r="B116" s="119"/>
      <c r="C116" s="120" t="s">
        <v>107</v>
      </c>
      <c r="D116" s="121"/>
      <c r="E116" s="122"/>
      <c r="F116" s="35"/>
      <c r="G116" s="36">
        <f>ROUND(G115,0)</f>
        <v>0</v>
      </c>
    </row>
    <row r="117" spans="1:9">
      <c r="A117" s="31">
        <f>MAX($A$5:A116)+1</f>
        <v>12</v>
      </c>
      <c r="B117" s="115" t="s">
        <v>256</v>
      </c>
      <c r="C117" s="32"/>
      <c r="D117" s="33"/>
      <c r="E117" s="34"/>
      <c r="F117" s="35"/>
      <c r="G117" s="36"/>
    </row>
    <row r="118" spans="1:9">
      <c r="A118" s="37"/>
      <c r="B118" s="96" t="s">
        <v>72</v>
      </c>
      <c r="C118" s="40" t="s">
        <v>83</v>
      </c>
      <c r="D118" s="130" t="s">
        <v>84</v>
      </c>
      <c r="E118" s="131"/>
      <c r="F118" s="106">
        <f>'Hrg Upah'!$E$6</f>
        <v>0</v>
      </c>
      <c r="G118" s="106">
        <f>F118*E118</f>
        <v>0</v>
      </c>
      <c r="I118" s="179"/>
    </row>
    <row r="119" spans="1:9">
      <c r="A119" s="37"/>
      <c r="B119" s="96" t="s">
        <v>72</v>
      </c>
      <c r="C119" s="40" t="s">
        <v>97</v>
      </c>
      <c r="D119" s="132" t="s">
        <v>84</v>
      </c>
      <c r="E119" s="108"/>
      <c r="F119" s="109">
        <f>'Hrg Upah'!$E$21</f>
        <v>0</v>
      </c>
      <c r="G119" s="110">
        <f>F119*E119</f>
        <v>0</v>
      </c>
      <c r="I119" s="179"/>
    </row>
    <row r="120" spans="1:9">
      <c r="A120" s="37"/>
      <c r="B120" s="116"/>
      <c r="C120" s="41" t="s">
        <v>106</v>
      </c>
      <c r="D120" s="42"/>
      <c r="E120" s="43"/>
      <c r="F120" s="44"/>
      <c r="G120" s="45">
        <f>SUM(G118:G119)</f>
        <v>0</v>
      </c>
    </row>
    <row r="121" spans="1:9">
      <c r="A121" s="46"/>
      <c r="B121" s="116"/>
      <c r="C121" s="47" t="s">
        <v>107</v>
      </c>
      <c r="D121" s="48"/>
      <c r="E121" s="49"/>
      <c r="F121" s="50"/>
      <c r="G121" s="51">
        <f>ROUND(G120,0)</f>
        <v>0</v>
      </c>
    </row>
    <row r="122" spans="1:9">
      <c r="A122" s="31">
        <f>MAX($A$5:A121)+1</f>
        <v>13</v>
      </c>
      <c r="B122" s="117" t="s">
        <v>266</v>
      </c>
      <c r="C122" s="91"/>
      <c r="D122" s="91"/>
      <c r="E122" s="92"/>
      <c r="F122" s="93"/>
      <c r="G122" s="94"/>
    </row>
    <row r="123" spans="1:9">
      <c r="A123" s="53"/>
      <c r="B123" s="95" t="s">
        <v>72</v>
      </c>
      <c r="C123" s="98" t="s">
        <v>230</v>
      </c>
      <c r="D123" s="101" t="s">
        <v>75</v>
      </c>
      <c r="E123" s="102"/>
      <c r="F123" s="103">
        <f>'Hrg Bahan'!$E$23</f>
        <v>0</v>
      </c>
      <c r="G123" s="103">
        <f>F123*E123</f>
        <v>0</v>
      </c>
    </row>
    <row r="124" spans="1:9">
      <c r="A124" s="53"/>
      <c r="B124" s="96" t="s">
        <v>72</v>
      </c>
      <c r="C124" s="40" t="s">
        <v>83</v>
      </c>
      <c r="D124" s="104" t="s">
        <v>84</v>
      </c>
      <c r="E124" s="105"/>
      <c r="F124" s="106">
        <f>'Hrg Upah'!$E$6</f>
        <v>0</v>
      </c>
      <c r="G124" s="106">
        <f t="shared" ref="G124:G127" si="8">F124*E124</f>
        <v>0</v>
      </c>
    </row>
    <row r="125" spans="1:9">
      <c r="A125" s="53"/>
      <c r="B125" s="96" t="s">
        <v>72</v>
      </c>
      <c r="C125" s="99" t="s">
        <v>90</v>
      </c>
      <c r="D125" s="104" t="s">
        <v>84</v>
      </c>
      <c r="E125" s="105"/>
      <c r="F125" s="106">
        <f>'Hrg Upah'!$E$12</f>
        <v>0</v>
      </c>
      <c r="G125" s="106">
        <f t="shared" si="8"/>
        <v>0</v>
      </c>
    </row>
    <row r="126" spans="1:9">
      <c r="A126" s="53"/>
      <c r="B126" s="96" t="s">
        <v>72</v>
      </c>
      <c r="C126" s="40" t="s">
        <v>105</v>
      </c>
      <c r="D126" s="104" t="s">
        <v>84</v>
      </c>
      <c r="E126" s="105"/>
      <c r="F126" s="106">
        <f>'Hrg Upah'!$E$13</f>
        <v>0</v>
      </c>
      <c r="G126" s="106">
        <f t="shared" si="8"/>
        <v>0</v>
      </c>
    </row>
    <row r="127" spans="1:9">
      <c r="A127" s="53"/>
      <c r="B127" s="96" t="s">
        <v>72</v>
      </c>
      <c r="C127" s="100" t="s">
        <v>97</v>
      </c>
      <c r="D127" s="107" t="s">
        <v>84</v>
      </c>
      <c r="E127" s="108"/>
      <c r="F127" s="109">
        <f>'Hrg Upah'!$E$21</f>
        <v>0</v>
      </c>
      <c r="G127" s="110">
        <f t="shared" si="8"/>
        <v>0</v>
      </c>
    </row>
    <row r="128" spans="1:9">
      <c r="A128" s="53"/>
      <c r="B128" s="118"/>
      <c r="C128" s="47" t="s">
        <v>106</v>
      </c>
      <c r="D128" s="52"/>
      <c r="E128" s="49"/>
      <c r="F128" s="50"/>
      <c r="G128" s="51">
        <f>SUM(G123:G127)</f>
        <v>0</v>
      </c>
    </row>
    <row r="129" spans="1:8">
      <c r="A129" s="54"/>
      <c r="B129" s="119"/>
      <c r="C129" s="120" t="s">
        <v>107</v>
      </c>
      <c r="D129" s="121"/>
      <c r="E129" s="122"/>
      <c r="F129" s="35"/>
      <c r="G129" s="36">
        <f>ROUND(G128,0)</f>
        <v>0</v>
      </c>
    </row>
    <row r="130" spans="1:8">
      <c r="A130" s="31">
        <f>MAX($A$5:A121)+1</f>
        <v>13</v>
      </c>
      <c r="B130" s="117" t="s">
        <v>174</v>
      </c>
      <c r="C130" s="91"/>
      <c r="D130" s="91"/>
      <c r="E130" s="92"/>
      <c r="F130" s="93"/>
      <c r="G130" s="94"/>
      <c r="H130" s="178"/>
    </row>
    <row r="131" spans="1:8">
      <c r="A131" s="53"/>
      <c r="B131" s="95" t="s">
        <v>72</v>
      </c>
      <c r="C131" s="98" t="s">
        <v>172</v>
      </c>
      <c r="D131" s="101" t="s">
        <v>76</v>
      </c>
      <c r="E131" s="102"/>
      <c r="F131" s="103">
        <f>'Hrg Bahan'!$E$41</f>
        <v>0</v>
      </c>
      <c r="G131" s="103">
        <f>F131*E131</f>
        <v>0</v>
      </c>
    </row>
    <row r="132" spans="1:8">
      <c r="A132" s="53"/>
      <c r="B132" s="96" t="s">
        <v>72</v>
      </c>
      <c r="C132" s="99" t="s">
        <v>83</v>
      </c>
      <c r="D132" s="104" t="s">
        <v>84</v>
      </c>
      <c r="E132" s="105"/>
      <c r="F132" s="106">
        <f>'Hrg Upah'!$E$6</f>
        <v>0</v>
      </c>
      <c r="G132" s="106">
        <f>F132*E132</f>
        <v>0</v>
      </c>
      <c r="H132" s="176"/>
    </row>
    <row r="133" spans="1:8">
      <c r="A133" s="53"/>
      <c r="B133" s="96" t="s">
        <v>72</v>
      </c>
      <c r="C133" s="99" t="s">
        <v>173</v>
      </c>
      <c r="D133" s="104" t="s">
        <v>84</v>
      </c>
      <c r="E133" s="105"/>
      <c r="F133" s="106">
        <f>'Hrg Upah'!$E$11</f>
        <v>0</v>
      </c>
      <c r="G133" s="106">
        <f>F133*E133</f>
        <v>0</v>
      </c>
      <c r="H133" s="176"/>
    </row>
    <row r="134" spans="1:8">
      <c r="A134" s="53"/>
      <c r="B134" s="96" t="s">
        <v>72</v>
      </c>
      <c r="C134" s="99" t="s">
        <v>105</v>
      </c>
      <c r="D134" s="104" t="s">
        <v>84</v>
      </c>
      <c r="E134" s="105"/>
      <c r="F134" s="106">
        <f>'Hrg Upah'!$E$13</f>
        <v>0</v>
      </c>
      <c r="G134" s="106">
        <f>F134*E134</f>
        <v>0</v>
      </c>
      <c r="H134" s="176"/>
    </row>
    <row r="135" spans="1:8">
      <c r="A135" s="53"/>
      <c r="B135" s="97" t="s">
        <v>72</v>
      </c>
      <c r="C135" s="100" t="s">
        <v>97</v>
      </c>
      <c r="D135" s="107" t="s">
        <v>84</v>
      </c>
      <c r="E135" s="108"/>
      <c r="F135" s="109">
        <f>'Hrg Upah'!$E$21</f>
        <v>0</v>
      </c>
      <c r="G135" s="110">
        <f>F135*E135</f>
        <v>0</v>
      </c>
      <c r="H135" s="176"/>
    </row>
    <row r="136" spans="1:8">
      <c r="A136" s="53"/>
      <c r="B136" s="118"/>
      <c r="C136" s="47" t="s">
        <v>106</v>
      </c>
      <c r="D136" s="52"/>
      <c r="E136" s="49"/>
      <c r="F136" s="50"/>
      <c r="G136" s="51">
        <f>SUM(G131:G135)</f>
        <v>0</v>
      </c>
    </row>
    <row r="137" spans="1:8">
      <c r="A137" s="54"/>
      <c r="B137" s="119"/>
      <c r="C137" s="120" t="s">
        <v>107</v>
      </c>
      <c r="D137" s="121"/>
      <c r="E137" s="122"/>
      <c r="F137" s="35"/>
      <c r="G137" s="36">
        <f>ROUNDDOWN(G136,-2)</f>
        <v>0</v>
      </c>
    </row>
    <row r="138" spans="1:8">
      <c r="A138" s="31">
        <f>MAX($A$5:A137)+1</f>
        <v>14</v>
      </c>
      <c r="B138" s="117" t="s">
        <v>177</v>
      </c>
      <c r="C138" s="91"/>
      <c r="D138" s="91"/>
      <c r="E138" s="92"/>
      <c r="F138" s="93"/>
      <c r="G138" s="94"/>
      <c r="H138" s="178"/>
    </row>
    <row r="139" spans="1:8">
      <c r="A139" s="53"/>
      <c r="B139" s="95" t="s">
        <v>72</v>
      </c>
      <c r="C139" s="98" t="s">
        <v>178</v>
      </c>
      <c r="D139" s="101" t="s">
        <v>76</v>
      </c>
      <c r="E139" s="102"/>
      <c r="F139" s="103">
        <f>'Hrg Bahan'!$E$43</f>
        <v>0</v>
      </c>
      <c r="G139" s="103">
        <f>F139*E139</f>
        <v>0</v>
      </c>
    </row>
    <row r="140" spans="1:8">
      <c r="A140" s="53"/>
      <c r="B140" s="96" t="s">
        <v>72</v>
      </c>
      <c r="C140" s="99" t="s">
        <v>83</v>
      </c>
      <c r="D140" s="104" t="s">
        <v>84</v>
      </c>
      <c r="E140" s="105"/>
      <c r="F140" s="106">
        <f>'Hrg Upah'!$E$6</f>
        <v>0</v>
      </c>
      <c r="G140" s="106">
        <f>F140*E140</f>
        <v>0</v>
      </c>
      <c r="H140" s="176"/>
    </row>
    <row r="141" spans="1:8">
      <c r="A141" s="53"/>
      <c r="B141" s="96" t="s">
        <v>72</v>
      </c>
      <c r="C141" s="99" t="s">
        <v>173</v>
      </c>
      <c r="D141" s="104" t="s">
        <v>84</v>
      </c>
      <c r="E141" s="105"/>
      <c r="F141" s="106">
        <f>'Hrg Upah'!$E$11</f>
        <v>0</v>
      </c>
      <c r="G141" s="106">
        <f>F141*E141</f>
        <v>0</v>
      </c>
      <c r="H141" s="176"/>
    </row>
    <row r="142" spans="1:8">
      <c r="A142" s="53"/>
      <c r="B142" s="96" t="s">
        <v>72</v>
      </c>
      <c r="C142" s="99" t="s">
        <v>105</v>
      </c>
      <c r="D142" s="104" t="s">
        <v>84</v>
      </c>
      <c r="E142" s="105"/>
      <c r="F142" s="106">
        <f>'Hrg Upah'!$E$13</f>
        <v>0</v>
      </c>
      <c r="G142" s="106">
        <f>F142*E142</f>
        <v>0</v>
      </c>
      <c r="H142" s="176"/>
    </row>
    <row r="143" spans="1:8">
      <c r="A143" s="53"/>
      <c r="B143" s="97" t="s">
        <v>72</v>
      </c>
      <c r="C143" s="100" t="s">
        <v>97</v>
      </c>
      <c r="D143" s="107" t="s">
        <v>84</v>
      </c>
      <c r="E143" s="108"/>
      <c r="F143" s="109">
        <f>'Hrg Upah'!$E$21</f>
        <v>0</v>
      </c>
      <c r="G143" s="110">
        <f>F143*E143</f>
        <v>0</v>
      </c>
      <c r="H143" s="176"/>
    </row>
    <row r="144" spans="1:8">
      <c r="A144" s="53"/>
      <c r="B144" s="118"/>
      <c r="C144" s="47" t="s">
        <v>106</v>
      </c>
      <c r="D144" s="52"/>
      <c r="E144" s="49"/>
      <c r="F144" s="50"/>
      <c r="G144" s="51">
        <f>SUM(G139:G143)</f>
        <v>0</v>
      </c>
    </row>
    <row r="145" spans="1:10">
      <c r="A145" s="54"/>
      <c r="B145" s="119"/>
      <c r="C145" s="120" t="s">
        <v>107</v>
      </c>
      <c r="D145" s="121"/>
      <c r="E145" s="122"/>
      <c r="F145" s="35"/>
      <c r="G145" s="36">
        <f>ROUNDDOWN(G144,-2)</f>
        <v>0</v>
      </c>
    </row>
    <row r="146" spans="1:10">
      <c r="A146" s="31">
        <f>MAX($A$5:A145)+1</f>
        <v>15</v>
      </c>
      <c r="B146" s="117" t="s">
        <v>371</v>
      </c>
      <c r="C146" s="91"/>
      <c r="D146" s="91"/>
      <c r="E146" s="92"/>
      <c r="F146" s="93"/>
      <c r="G146" s="94"/>
    </row>
    <row r="147" spans="1:10">
      <c r="A147" s="53"/>
      <c r="B147" s="95" t="s">
        <v>72</v>
      </c>
      <c r="C147" s="98" t="s">
        <v>356</v>
      </c>
      <c r="D147" s="101" t="s">
        <v>150</v>
      </c>
      <c r="E147" s="102"/>
      <c r="F147" s="103">
        <f>'Hrg Bahan'!$E$35</f>
        <v>0</v>
      </c>
      <c r="G147" s="103">
        <f t="shared" ref="G147:G152" si="9">F147*E147</f>
        <v>0</v>
      </c>
    </row>
    <row r="148" spans="1:10">
      <c r="A148" s="53"/>
      <c r="B148" s="96" t="s">
        <v>72</v>
      </c>
      <c r="C148" s="99" t="s">
        <v>284</v>
      </c>
      <c r="D148" s="104" t="s">
        <v>78</v>
      </c>
      <c r="E148" s="105"/>
      <c r="F148" s="106">
        <f>'Hrg Bahan'!$E$38</f>
        <v>0</v>
      </c>
      <c r="G148" s="106">
        <f t="shared" si="9"/>
        <v>0</v>
      </c>
    </row>
    <row r="149" spans="1:10">
      <c r="A149" s="53"/>
      <c r="B149" s="96" t="s">
        <v>72</v>
      </c>
      <c r="C149" s="99" t="s">
        <v>83</v>
      </c>
      <c r="D149" s="104" t="s">
        <v>84</v>
      </c>
      <c r="E149" s="105"/>
      <c r="F149" s="106">
        <f>'Hrg Upah'!$E$6</f>
        <v>0</v>
      </c>
      <c r="G149" s="106">
        <f t="shared" si="9"/>
        <v>0</v>
      </c>
    </row>
    <row r="150" spans="1:10">
      <c r="A150" s="53"/>
      <c r="B150" s="96" t="s">
        <v>72</v>
      </c>
      <c r="C150" s="99" t="s">
        <v>85</v>
      </c>
      <c r="D150" s="104" t="s">
        <v>84</v>
      </c>
      <c r="E150" s="105"/>
      <c r="F150" s="106">
        <f>'Hrg Upah'!$E$7</f>
        <v>0</v>
      </c>
      <c r="G150" s="106">
        <f t="shared" si="9"/>
        <v>0</v>
      </c>
    </row>
    <row r="151" spans="1:10">
      <c r="A151" s="53"/>
      <c r="B151" s="96" t="s">
        <v>72</v>
      </c>
      <c r="C151" s="99" t="s">
        <v>105</v>
      </c>
      <c r="D151" s="104" t="s">
        <v>84</v>
      </c>
      <c r="E151" s="105"/>
      <c r="F151" s="106">
        <f>'Hrg Upah'!$E$13</f>
        <v>0</v>
      </c>
      <c r="G151" s="106">
        <f t="shared" si="9"/>
        <v>0</v>
      </c>
    </row>
    <row r="152" spans="1:10">
      <c r="A152" s="53"/>
      <c r="B152" s="97" t="s">
        <v>72</v>
      </c>
      <c r="C152" s="100" t="s">
        <v>97</v>
      </c>
      <c r="D152" s="107" t="s">
        <v>84</v>
      </c>
      <c r="E152" s="108"/>
      <c r="F152" s="109">
        <f>'Hrg Upah'!$E$21</f>
        <v>0</v>
      </c>
      <c r="G152" s="110">
        <f t="shared" si="9"/>
        <v>0</v>
      </c>
    </row>
    <row r="153" spans="1:10">
      <c r="A153" s="53"/>
      <c r="B153" s="118"/>
      <c r="C153" s="47" t="s">
        <v>106</v>
      </c>
      <c r="D153" s="52"/>
      <c r="E153" s="49"/>
      <c r="F153" s="50"/>
      <c r="G153" s="51">
        <f>SUM(G147:G152)</f>
        <v>0</v>
      </c>
    </row>
    <row r="154" spans="1:10" ht="15.75">
      <c r="A154" s="54"/>
      <c r="B154" s="119"/>
      <c r="C154" s="120" t="s">
        <v>107</v>
      </c>
      <c r="D154" s="121"/>
      <c r="E154" s="122"/>
      <c r="F154" s="35"/>
      <c r="G154" s="36">
        <f>ROUNDDOWN(G153,0)</f>
        <v>0</v>
      </c>
      <c r="I154" s="224">
        <f>RAB!I58-RAB!O58</f>
        <v>0</v>
      </c>
      <c r="J154" s="27">
        <f>RAB!N58</f>
        <v>0</v>
      </c>
    </row>
    <row r="155" spans="1:10">
      <c r="A155" s="31">
        <f>MAX($A$5:A154)+1</f>
        <v>16</v>
      </c>
      <c r="B155" s="117" t="s">
        <v>357</v>
      </c>
      <c r="C155" s="91"/>
      <c r="D155" s="91"/>
      <c r="E155" s="92"/>
      <c r="F155" s="93"/>
      <c r="G155" s="94"/>
    </row>
    <row r="156" spans="1:10">
      <c r="A156" s="53"/>
      <c r="B156" s="95" t="s">
        <v>72</v>
      </c>
      <c r="C156" s="98" t="s">
        <v>358</v>
      </c>
      <c r="D156" s="101" t="s">
        <v>150</v>
      </c>
      <c r="E156" s="102"/>
      <c r="F156" s="103">
        <f>'Hrg Bahan'!$E$36</f>
        <v>0</v>
      </c>
      <c r="G156" s="103">
        <f t="shared" ref="G156:G161" si="10">F156*E156</f>
        <v>0</v>
      </c>
    </row>
    <row r="157" spans="1:10">
      <c r="A157" s="53"/>
      <c r="B157" s="96" t="s">
        <v>72</v>
      </c>
      <c r="C157" s="99" t="s">
        <v>284</v>
      </c>
      <c r="D157" s="104" t="s">
        <v>78</v>
      </c>
      <c r="E157" s="105"/>
      <c r="F157" s="106">
        <f>'Hrg Bahan'!$E$38</f>
        <v>0</v>
      </c>
      <c r="G157" s="106">
        <f t="shared" si="10"/>
        <v>0</v>
      </c>
    </row>
    <row r="158" spans="1:10">
      <c r="A158" s="53"/>
      <c r="B158" s="96" t="s">
        <v>72</v>
      </c>
      <c r="C158" s="99" t="s">
        <v>83</v>
      </c>
      <c r="D158" s="104" t="s">
        <v>84</v>
      </c>
      <c r="E158" s="105"/>
      <c r="F158" s="106">
        <f>'Hrg Upah'!$E$6</f>
        <v>0</v>
      </c>
      <c r="G158" s="106">
        <f t="shared" si="10"/>
        <v>0</v>
      </c>
    </row>
    <row r="159" spans="1:10">
      <c r="A159" s="53"/>
      <c r="B159" s="96" t="s">
        <v>72</v>
      </c>
      <c r="C159" s="99" t="s">
        <v>85</v>
      </c>
      <c r="D159" s="104" t="s">
        <v>84</v>
      </c>
      <c r="E159" s="105"/>
      <c r="F159" s="106">
        <f>'Hrg Upah'!$E$7</f>
        <v>0</v>
      </c>
      <c r="G159" s="106">
        <f t="shared" si="10"/>
        <v>0</v>
      </c>
    </row>
    <row r="160" spans="1:10">
      <c r="A160" s="53"/>
      <c r="B160" s="96" t="s">
        <v>72</v>
      </c>
      <c r="C160" s="99" t="s">
        <v>105</v>
      </c>
      <c r="D160" s="104" t="s">
        <v>84</v>
      </c>
      <c r="E160" s="105"/>
      <c r="F160" s="106">
        <f>'Hrg Upah'!$E$13</f>
        <v>0</v>
      </c>
      <c r="G160" s="106">
        <f t="shared" si="10"/>
        <v>0</v>
      </c>
    </row>
    <row r="161" spans="1:7">
      <c r="A161" s="53"/>
      <c r="B161" s="97" t="s">
        <v>72</v>
      </c>
      <c r="C161" s="100" t="s">
        <v>97</v>
      </c>
      <c r="D161" s="107" t="s">
        <v>84</v>
      </c>
      <c r="E161" s="108"/>
      <c r="F161" s="109">
        <f>'Hrg Upah'!$E$21</f>
        <v>0</v>
      </c>
      <c r="G161" s="110">
        <f t="shared" si="10"/>
        <v>0</v>
      </c>
    </row>
    <row r="162" spans="1:7">
      <c r="A162" s="53"/>
      <c r="B162" s="118"/>
      <c r="C162" s="47" t="s">
        <v>106</v>
      </c>
      <c r="D162" s="52"/>
      <c r="E162" s="49"/>
      <c r="F162" s="50"/>
      <c r="G162" s="51">
        <f>SUM(G156:G161)</f>
        <v>0</v>
      </c>
    </row>
    <row r="163" spans="1:7">
      <c r="A163" s="54"/>
      <c r="B163" s="119"/>
      <c r="C163" s="120" t="s">
        <v>107</v>
      </c>
      <c r="D163" s="121"/>
      <c r="E163" s="122"/>
      <c r="F163" s="35"/>
      <c r="G163" s="36">
        <f>ROUNDDOWN(G162,0)</f>
        <v>0</v>
      </c>
    </row>
    <row r="164" spans="1:7">
      <c r="A164" s="31">
        <f>MAX($A$5:A163)+1</f>
        <v>17</v>
      </c>
      <c r="B164" s="198" t="s">
        <v>312</v>
      </c>
      <c r="C164" s="32"/>
      <c r="D164" s="33"/>
      <c r="E164" s="34"/>
      <c r="F164" s="35"/>
      <c r="G164" s="36"/>
    </row>
    <row r="165" spans="1:7">
      <c r="A165" s="37"/>
      <c r="B165" s="199" t="s">
        <v>72</v>
      </c>
      <c r="C165" s="200" t="s">
        <v>314</v>
      </c>
      <c r="D165" s="77" t="s">
        <v>79</v>
      </c>
      <c r="E165" s="78"/>
      <c r="F165" s="201">
        <f>'Hrg Bahan'!$E$37</f>
        <v>0</v>
      </c>
      <c r="G165" s="201">
        <f>F165*E165</f>
        <v>0</v>
      </c>
    </row>
    <row r="166" spans="1:7">
      <c r="A166" s="37"/>
      <c r="B166" s="202" t="s">
        <v>72</v>
      </c>
      <c r="C166" s="203" t="s">
        <v>313</v>
      </c>
      <c r="D166" s="77" t="s">
        <v>78</v>
      </c>
      <c r="E166" s="78"/>
      <c r="F166" s="106">
        <f>'Hrg Bahan'!$E$38</f>
        <v>0</v>
      </c>
      <c r="G166" s="80">
        <f t="shared" ref="G166:G169" si="11">F166*E166</f>
        <v>0</v>
      </c>
    </row>
    <row r="167" spans="1:7">
      <c r="A167" s="37"/>
      <c r="B167" s="202" t="s">
        <v>72</v>
      </c>
      <c r="C167" s="79" t="s">
        <v>83</v>
      </c>
      <c r="D167" s="77" t="s">
        <v>289</v>
      </c>
      <c r="E167" s="78"/>
      <c r="F167" s="106">
        <f>'Hrg Upah'!$E$6</f>
        <v>0</v>
      </c>
      <c r="G167" s="80">
        <f t="shared" si="11"/>
        <v>0</v>
      </c>
    </row>
    <row r="168" spans="1:7">
      <c r="A168" s="37"/>
      <c r="B168" s="202" t="s">
        <v>72</v>
      </c>
      <c r="C168" s="79" t="s">
        <v>90</v>
      </c>
      <c r="D168" s="77" t="s">
        <v>289</v>
      </c>
      <c r="E168" s="78"/>
      <c r="F168" s="106">
        <f>'Hrg Upah'!$E$12</f>
        <v>0</v>
      </c>
      <c r="G168" s="80">
        <f t="shared" si="11"/>
        <v>0</v>
      </c>
    </row>
    <row r="169" spans="1:7">
      <c r="A169" s="37"/>
      <c r="B169" s="202" t="s">
        <v>72</v>
      </c>
      <c r="C169" s="79" t="s">
        <v>105</v>
      </c>
      <c r="D169" s="77" t="s">
        <v>289</v>
      </c>
      <c r="E169" s="78"/>
      <c r="F169" s="106">
        <f>'Hrg Upah'!$E$13</f>
        <v>0</v>
      </c>
      <c r="G169" s="80">
        <f t="shared" si="11"/>
        <v>0</v>
      </c>
    </row>
    <row r="170" spans="1:7">
      <c r="A170" s="37"/>
      <c r="B170" s="202" t="s">
        <v>72</v>
      </c>
      <c r="C170" s="79" t="s">
        <v>97</v>
      </c>
      <c r="D170" s="77" t="s">
        <v>289</v>
      </c>
      <c r="E170" s="78"/>
      <c r="F170" s="109">
        <f>'Hrg Upah'!$E$21</f>
        <v>0</v>
      </c>
      <c r="G170" s="82">
        <f>F170*E170</f>
        <v>0</v>
      </c>
    </row>
    <row r="171" spans="1:7">
      <c r="A171" s="37"/>
      <c r="B171" s="204"/>
      <c r="C171" s="41" t="s">
        <v>106</v>
      </c>
      <c r="D171" s="42"/>
      <c r="E171" s="43"/>
      <c r="F171" s="38"/>
      <c r="G171" s="39">
        <f>SUM(G165:G170)</f>
        <v>0</v>
      </c>
    </row>
    <row r="172" spans="1:7">
      <c r="A172" s="46"/>
      <c r="B172" s="204"/>
      <c r="C172" s="47" t="s">
        <v>107</v>
      </c>
      <c r="D172" s="48"/>
      <c r="E172" s="49"/>
      <c r="F172" s="50"/>
      <c r="G172" s="36">
        <f>ROUND(G171,0)</f>
        <v>0</v>
      </c>
    </row>
    <row r="173" spans="1:7" s="193" customFormat="1">
      <c r="A173" s="31">
        <f>MAX($A$5:A172)+1</f>
        <v>18</v>
      </c>
      <c r="B173" s="117" t="s">
        <v>285</v>
      </c>
      <c r="C173" s="91"/>
      <c r="D173" s="91"/>
      <c r="E173" s="92"/>
      <c r="F173" s="93"/>
      <c r="G173" s="94"/>
    </row>
    <row r="174" spans="1:7" s="193" customFormat="1">
      <c r="A174" s="53"/>
      <c r="B174" s="95" t="s">
        <v>72</v>
      </c>
      <c r="C174" s="98" t="s">
        <v>286</v>
      </c>
      <c r="D174" s="101" t="s">
        <v>80</v>
      </c>
      <c r="E174" s="102"/>
      <c r="F174" s="103">
        <f>'Hrg Bahan'!$E$46</f>
        <v>0</v>
      </c>
      <c r="G174" s="103">
        <f t="shared" ref="G174:G179" si="12">F174*E174</f>
        <v>0</v>
      </c>
    </row>
    <row r="175" spans="1:7" s="193" customFormat="1">
      <c r="A175" s="53"/>
      <c r="B175" s="96" t="s">
        <v>72</v>
      </c>
      <c r="C175" s="99" t="s">
        <v>287</v>
      </c>
      <c r="D175" s="104" t="s">
        <v>80</v>
      </c>
      <c r="E175" s="105"/>
      <c r="F175" s="106">
        <f>'Hrg Bahan'!$E$47</f>
        <v>0</v>
      </c>
      <c r="G175" s="106">
        <f t="shared" si="12"/>
        <v>0</v>
      </c>
    </row>
    <row r="176" spans="1:7" s="193" customFormat="1">
      <c r="A176" s="53"/>
      <c r="B176" s="96" t="s">
        <v>72</v>
      </c>
      <c r="C176" s="99" t="s">
        <v>288</v>
      </c>
      <c r="D176" s="104" t="s">
        <v>71</v>
      </c>
      <c r="E176" s="105"/>
      <c r="F176" s="106">
        <f>'Hrg Bahan'!$E$48</f>
        <v>0</v>
      </c>
      <c r="G176" s="106">
        <f t="shared" si="12"/>
        <v>0</v>
      </c>
    </row>
    <row r="177" spans="1:10" s="193" customFormat="1">
      <c r="A177" s="53"/>
      <c r="B177" s="96" t="s">
        <v>72</v>
      </c>
      <c r="C177" s="99" t="s">
        <v>83</v>
      </c>
      <c r="D177" s="104" t="s">
        <v>289</v>
      </c>
      <c r="E177" s="105"/>
      <c r="F177" s="106">
        <f>'Hrg Upah'!$E$6</f>
        <v>0</v>
      </c>
      <c r="G177" s="106">
        <f t="shared" si="12"/>
        <v>0</v>
      </c>
    </row>
    <row r="178" spans="1:10" s="193" customFormat="1">
      <c r="A178" s="53"/>
      <c r="B178" s="96" t="s">
        <v>72</v>
      </c>
      <c r="C178" s="99" t="s">
        <v>92</v>
      </c>
      <c r="D178" s="104" t="s">
        <v>289</v>
      </c>
      <c r="E178" s="105"/>
      <c r="F178" s="106">
        <f>'Hrg Upah'!$E$14</f>
        <v>0</v>
      </c>
      <c r="G178" s="106">
        <f t="shared" si="12"/>
        <v>0</v>
      </c>
    </row>
    <row r="179" spans="1:10" s="193" customFormat="1">
      <c r="A179" s="53"/>
      <c r="B179" s="96" t="s">
        <v>72</v>
      </c>
      <c r="C179" s="99" t="s">
        <v>105</v>
      </c>
      <c r="D179" s="104" t="s">
        <v>289</v>
      </c>
      <c r="E179" s="105"/>
      <c r="F179" s="106">
        <f>'Hrg Upah'!$E$13</f>
        <v>0</v>
      </c>
      <c r="G179" s="106">
        <f t="shared" si="12"/>
        <v>0</v>
      </c>
    </row>
    <row r="180" spans="1:10" s="193" customFormat="1">
      <c r="A180" s="53"/>
      <c r="B180" s="97" t="s">
        <v>72</v>
      </c>
      <c r="C180" s="100" t="s">
        <v>97</v>
      </c>
      <c r="D180" s="107" t="s">
        <v>289</v>
      </c>
      <c r="E180" s="108"/>
      <c r="F180" s="109">
        <f>'Hrg Upah'!$E$21</f>
        <v>0</v>
      </c>
      <c r="G180" s="110">
        <f>F180*E180</f>
        <v>0</v>
      </c>
    </row>
    <row r="181" spans="1:10" s="193" customFormat="1">
      <c r="A181" s="53"/>
      <c r="B181" s="118"/>
      <c r="C181" s="47" t="s">
        <v>106</v>
      </c>
      <c r="D181" s="52"/>
      <c r="E181" s="49"/>
      <c r="F181" s="50"/>
      <c r="G181" s="51">
        <f>SUM(G174:G180)</f>
        <v>0</v>
      </c>
    </row>
    <row r="182" spans="1:10" s="193" customFormat="1">
      <c r="A182" s="54"/>
      <c r="B182" s="119"/>
      <c r="C182" s="120" t="s">
        <v>107</v>
      </c>
      <c r="D182" s="121"/>
      <c r="E182" s="122"/>
      <c r="F182" s="35"/>
      <c r="G182" s="36">
        <f>ROUND(G181,-2)</f>
        <v>0</v>
      </c>
    </row>
    <row r="183" spans="1:10" s="193" customFormat="1">
      <c r="A183" s="31">
        <f>MAX($A$5:A182)+1</f>
        <v>19</v>
      </c>
      <c r="B183" s="117" t="s">
        <v>334</v>
      </c>
      <c r="C183" s="91"/>
      <c r="D183" s="91"/>
      <c r="E183" s="92"/>
      <c r="F183" s="93"/>
      <c r="G183" s="94"/>
    </row>
    <row r="184" spans="1:10" s="193" customFormat="1">
      <c r="A184" s="53"/>
      <c r="B184" s="95" t="s">
        <v>72</v>
      </c>
      <c r="C184" s="98" t="s">
        <v>335</v>
      </c>
      <c r="D184" s="101" t="s">
        <v>150</v>
      </c>
      <c r="E184" s="102"/>
      <c r="F184" s="103">
        <f>'Hrg Bahan'!$E$49</f>
        <v>0</v>
      </c>
      <c r="G184" s="103">
        <f t="shared" ref="G184:G188" si="13">F184*E184</f>
        <v>0</v>
      </c>
      <c r="I184" s="193">
        <f>RAB!M67</f>
        <v>0</v>
      </c>
      <c r="J184" s="193">
        <f>RAB!N58</f>
        <v>0</v>
      </c>
    </row>
    <row r="185" spans="1:10" s="193" customFormat="1">
      <c r="A185" s="53"/>
      <c r="B185" s="96" t="s">
        <v>72</v>
      </c>
      <c r="C185" s="99" t="s">
        <v>372</v>
      </c>
      <c r="D185" s="104" t="s">
        <v>339</v>
      </c>
      <c r="E185" s="105"/>
      <c r="F185" s="106">
        <f>35%*G184</f>
        <v>0</v>
      </c>
      <c r="G185" s="106">
        <f t="shared" si="13"/>
        <v>0</v>
      </c>
    </row>
    <row r="186" spans="1:10" s="193" customFormat="1">
      <c r="A186" s="53"/>
      <c r="B186" s="96" t="s">
        <v>72</v>
      </c>
      <c r="C186" s="99" t="s">
        <v>83</v>
      </c>
      <c r="D186" s="104" t="s">
        <v>289</v>
      </c>
      <c r="E186" s="105"/>
      <c r="F186" s="106">
        <f>'Hrg Upah'!$E$6</f>
        <v>0</v>
      </c>
      <c r="G186" s="106">
        <f t="shared" si="13"/>
        <v>0</v>
      </c>
    </row>
    <row r="187" spans="1:10" s="193" customFormat="1">
      <c r="A187" s="53"/>
      <c r="B187" s="96" t="s">
        <v>72</v>
      </c>
      <c r="C187" s="99" t="s">
        <v>95</v>
      </c>
      <c r="D187" s="104" t="s">
        <v>289</v>
      </c>
      <c r="E187" s="105"/>
      <c r="F187" s="106">
        <f>'Hrg Upah'!$E$18</f>
        <v>0</v>
      </c>
      <c r="G187" s="106">
        <f t="shared" si="13"/>
        <v>0</v>
      </c>
    </row>
    <row r="188" spans="1:10" s="193" customFormat="1">
      <c r="A188" s="53"/>
      <c r="B188" s="96" t="s">
        <v>72</v>
      </c>
      <c r="C188" s="99" t="s">
        <v>105</v>
      </c>
      <c r="D188" s="104" t="s">
        <v>289</v>
      </c>
      <c r="E188" s="105"/>
      <c r="F188" s="106">
        <f>'Hrg Upah'!$E$13</f>
        <v>0</v>
      </c>
      <c r="G188" s="106">
        <f t="shared" si="13"/>
        <v>0</v>
      </c>
    </row>
    <row r="189" spans="1:10" s="193" customFormat="1">
      <c r="A189" s="53"/>
      <c r="B189" s="97" t="s">
        <v>72</v>
      </c>
      <c r="C189" s="100" t="s">
        <v>97</v>
      </c>
      <c r="D189" s="107" t="s">
        <v>289</v>
      </c>
      <c r="E189" s="108"/>
      <c r="F189" s="109">
        <f>'Hrg Upah'!$E$21</f>
        <v>0</v>
      </c>
      <c r="G189" s="110">
        <f>F189*E189</f>
        <v>0</v>
      </c>
    </row>
    <row r="190" spans="1:10" s="193" customFormat="1">
      <c r="A190" s="53"/>
      <c r="B190" s="118"/>
      <c r="C190" s="47" t="s">
        <v>106</v>
      </c>
      <c r="D190" s="52"/>
      <c r="E190" s="49"/>
      <c r="F190" s="50"/>
      <c r="G190" s="51">
        <f>SUM(G184:G189)</f>
        <v>0</v>
      </c>
    </row>
    <row r="191" spans="1:10" s="193" customFormat="1">
      <c r="A191" s="54"/>
      <c r="B191" s="119"/>
      <c r="C191" s="120" t="s">
        <v>107</v>
      </c>
      <c r="D191" s="121"/>
      <c r="E191" s="122"/>
      <c r="F191" s="35"/>
      <c r="G191" s="36">
        <f>ROUND(G190,0)</f>
        <v>0</v>
      </c>
    </row>
    <row r="192" spans="1:10" s="193" customFormat="1">
      <c r="A192" s="31">
        <f>MAX($A$5:A191)+1</f>
        <v>20</v>
      </c>
      <c r="B192" s="117" t="s">
        <v>336</v>
      </c>
      <c r="C192" s="91"/>
      <c r="D192" s="91"/>
      <c r="E192" s="92"/>
      <c r="F192" s="93"/>
      <c r="G192" s="94"/>
    </row>
    <row r="193" spans="1:7" s="193" customFormat="1">
      <c r="A193" s="53"/>
      <c r="B193" s="95" t="s">
        <v>72</v>
      </c>
      <c r="C193" s="98" t="s">
        <v>337</v>
      </c>
      <c r="D193" s="101" t="s">
        <v>150</v>
      </c>
      <c r="E193" s="102"/>
      <c r="F193" s="103">
        <f>'Hrg Bahan'!$E$50</f>
        <v>0</v>
      </c>
      <c r="G193" s="103">
        <f t="shared" ref="G193:G197" si="14">F193*E193</f>
        <v>0</v>
      </c>
    </row>
    <row r="194" spans="1:7" s="193" customFormat="1">
      <c r="A194" s="53"/>
      <c r="B194" s="96" t="s">
        <v>72</v>
      </c>
      <c r="C194" s="99" t="s">
        <v>338</v>
      </c>
      <c r="D194" s="104" t="s">
        <v>339</v>
      </c>
      <c r="E194" s="105"/>
      <c r="F194" s="106">
        <f>35%*G193</f>
        <v>0</v>
      </c>
      <c r="G194" s="106">
        <f t="shared" si="14"/>
        <v>0</v>
      </c>
    </row>
    <row r="195" spans="1:7" s="193" customFormat="1">
      <c r="A195" s="53"/>
      <c r="B195" s="96" t="s">
        <v>72</v>
      </c>
      <c r="C195" s="99" t="s">
        <v>83</v>
      </c>
      <c r="D195" s="104" t="s">
        <v>289</v>
      </c>
      <c r="E195" s="105"/>
      <c r="F195" s="106">
        <f>'Hrg Upah'!$E$6</f>
        <v>0</v>
      </c>
      <c r="G195" s="106">
        <f t="shared" si="14"/>
        <v>0</v>
      </c>
    </row>
    <row r="196" spans="1:7" s="193" customFormat="1">
      <c r="A196" s="53"/>
      <c r="B196" s="96" t="s">
        <v>72</v>
      </c>
      <c r="C196" s="99" t="s">
        <v>95</v>
      </c>
      <c r="D196" s="104" t="s">
        <v>289</v>
      </c>
      <c r="E196" s="105"/>
      <c r="F196" s="106">
        <f>'Hrg Upah'!$E$18</f>
        <v>0</v>
      </c>
      <c r="G196" s="106">
        <f t="shared" si="14"/>
        <v>0</v>
      </c>
    </row>
    <row r="197" spans="1:7" s="193" customFormat="1">
      <c r="A197" s="53"/>
      <c r="B197" s="96" t="s">
        <v>72</v>
      </c>
      <c r="C197" s="99" t="s">
        <v>105</v>
      </c>
      <c r="D197" s="104" t="s">
        <v>289</v>
      </c>
      <c r="E197" s="105"/>
      <c r="F197" s="106">
        <f>'Hrg Upah'!$E$13</f>
        <v>0</v>
      </c>
      <c r="G197" s="106">
        <f t="shared" si="14"/>
        <v>0</v>
      </c>
    </row>
    <row r="198" spans="1:7" s="193" customFormat="1">
      <c r="A198" s="53"/>
      <c r="B198" s="97" t="s">
        <v>72</v>
      </c>
      <c r="C198" s="100" t="s">
        <v>97</v>
      </c>
      <c r="D198" s="107" t="s">
        <v>289</v>
      </c>
      <c r="E198" s="108"/>
      <c r="F198" s="109">
        <f>'Hrg Upah'!$E$21</f>
        <v>0</v>
      </c>
      <c r="G198" s="110">
        <f>F198*E198</f>
        <v>0</v>
      </c>
    </row>
    <row r="199" spans="1:7" s="193" customFormat="1">
      <c r="A199" s="53"/>
      <c r="B199" s="118"/>
      <c r="C199" s="47" t="s">
        <v>106</v>
      </c>
      <c r="D199" s="52"/>
      <c r="E199" s="49"/>
      <c r="F199" s="50"/>
      <c r="G199" s="51">
        <f>SUM(G193:G198)</f>
        <v>0</v>
      </c>
    </row>
    <row r="200" spans="1:7" s="193" customFormat="1">
      <c r="A200" s="54"/>
      <c r="B200" s="119"/>
      <c r="C200" s="120" t="s">
        <v>107</v>
      </c>
      <c r="D200" s="121"/>
      <c r="E200" s="122"/>
      <c r="F200" s="35"/>
      <c r="G200" s="36">
        <f>ROUND(G199,0)</f>
        <v>0</v>
      </c>
    </row>
    <row r="201" spans="1:7">
      <c r="A201" s="31">
        <f>MAX($A$5:A200)+1</f>
        <v>21</v>
      </c>
      <c r="B201" s="117" t="s">
        <v>350</v>
      </c>
      <c r="C201" s="91"/>
      <c r="D201" s="91"/>
      <c r="E201" s="92"/>
      <c r="F201" s="93"/>
      <c r="G201" s="94"/>
    </row>
    <row r="202" spans="1:7">
      <c r="A202" s="53"/>
      <c r="B202" s="95" t="s">
        <v>72</v>
      </c>
      <c r="C202" s="98" t="s">
        <v>149</v>
      </c>
      <c r="D202" s="101" t="s">
        <v>71</v>
      </c>
      <c r="E202" s="102"/>
      <c r="F202" s="103">
        <f>'Hrg Bahan'!$E$24</f>
        <v>0</v>
      </c>
      <c r="G202" s="103">
        <f t="shared" ref="G202:G207" si="15">F202*E202</f>
        <v>0</v>
      </c>
    </row>
    <row r="203" spans="1:7">
      <c r="A203" s="53"/>
      <c r="B203" s="96" t="s">
        <v>72</v>
      </c>
      <c r="C203" s="99" t="s">
        <v>351</v>
      </c>
      <c r="D203" s="104" t="s">
        <v>145</v>
      </c>
      <c r="E203" s="105"/>
      <c r="F203" s="106">
        <f>'Hrg Bahan'!$E$25</f>
        <v>0</v>
      </c>
      <c r="G203" s="106">
        <f t="shared" si="15"/>
        <v>0</v>
      </c>
    </row>
    <row r="204" spans="1:7">
      <c r="A204" s="53"/>
      <c r="B204" s="96" t="s">
        <v>72</v>
      </c>
      <c r="C204" s="99" t="s">
        <v>83</v>
      </c>
      <c r="D204" s="104" t="s">
        <v>84</v>
      </c>
      <c r="E204" s="105"/>
      <c r="F204" s="106">
        <f>'Hrg Upah'!$E$6</f>
        <v>0</v>
      </c>
      <c r="G204" s="106">
        <f t="shared" si="15"/>
        <v>0</v>
      </c>
    </row>
    <row r="205" spans="1:7">
      <c r="A205" s="53"/>
      <c r="B205" s="96" t="s">
        <v>72</v>
      </c>
      <c r="C205" s="99" t="s">
        <v>90</v>
      </c>
      <c r="D205" s="104" t="s">
        <v>84</v>
      </c>
      <c r="E205" s="105"/>
      <c r="F205" s="106">
        <f>'Hrg Upah'!$E$12</f>
        <v>0</v>
      </c>
      <c r="G205" s="106">
        <f t="shared" si="15"/>
        <v>0</v>
      </c>
    </row>
    <row r="206" spans="1:7">
      <c r="A206" s="53"/>
      <c r="B206" s="96" t="s">
        <v>72</v>
      </c>
      <c r="C206" s="99" t="s">
        <v>105</v>
      </c>
      <c r="D206" s="104" t="s">
        <v>84</v>
      </c>
      <c r="E206" s="105"/>
      <c r="F206" s="106">
        <f>'Hrg Upah'!$E$13</f>
        <v>0</v>
      </c>
      <c r="G206" s="106">
        <f t="shared" si="15"/>
        <v>0</v>
      </c>
    </row>
    <row r="207" spans="1:7">
      <c r="A207" s="53"/>
      <c r="B207" s="97" t="s">
        <v>72</v>
      </c>
      <c r="C207" s="100" t="s">
        <v>97</v>
      </c>
      <c r="D207" s="107" t="s">
        <v>84</v>
      </c>
      <c r="E207" s="108"/>
      <c r="F207" s="109">
        <f>'Hrg Upah'!$E$21</f>
        <v>0</v>
      </c>
      <c r="G207" s="110">
        <f t="shared" si="15"/>
        <v>0</v>
      </c>
    </row>
    <row r="208" spans="1:7">
      <c r="A208" s="53"/>
      <c r="B208" s="118"/>
      <c r="C208" s="47" t="s">
        <v>106</v>
      </c>
      <c r="D208" s="52"/>
      <c r="E208" s="49"/>
      <c r="F208" s="50"/>
      <c r="G208" s="51">
        <f>SUM(G202:G207)</f>
        <v>0</v>
      </c>
    </row>
    <row r="209" spans="1:9">
      <c r="A209" s="54"/>
      <c r="B209" s="119"/>
      <c r="C209" s="120" t="s">
        <v>107</v>
      </c>
      <c r="D209" s="121"/>
      <c r="E209" s="122"/>
      <c r="F209" s="35"/>
      <c r="G209" s="36">
        <f>ROUNDDOWN(G208,-2)</f>
        <v>0</v>
      </c>
    </row>
    <row r="210" spans="1:9">
      <c r="A210" s="31">
        <f>MAX($A$5:A209)+1</f>
        <v>22</v>
      </c>
      <c r="B210" s="117" t="s">
        <v>352</v>
      </c>
      <c r="C210" s="91"/>
      <c r="D210" s="91"/>
      <c r="E210" s="92"/>
      <c r="F210" s="93"/>
      <c r="G210" s="94"/>
    </row>
    <row r="211" spans="1:9">
      <c r="A211" s="53"/>
      <c r="B211" s="95" t="s">
        <v>72</v>
      </c>
      <c r="C211" s="98" t="s">
        <v>353</v>
      </c>
      <c r="D211" s="101" t="s">
        <v>145</v>
      </c>
      <c r="E211" s="102"/>
      <c r="F211" s="103">
        <f>'Hrg Bahan'!$E$26</f>
        <v>0</v>
      </c>
      <c r="G211" s="103">
        <f>F211*E211</f>
        <v>0</v>
      </c>
    </row>
    <row r="212" spans="1:9">
      <c r="A212" s="53"/>
      <c r="B212" s="96" t="s">
        <v>72</v>
      </c>
      <c r="C212" s="99" t="s">
        <v>83</v>
      </c>
      <c r="D212" s="104" t="s">
        <v>84</v>
      </c>
      <c r="E212" s="105"/>
      <c r="F212" s="106">
        <f>'Hrg Upah'!$E$6</f>
        <v>0</v>
      </c>
      <c r="G212" s="106">
        <f>F212*E212</f>
        <v>0</v>
      </c>
      <c r="I212" s="212"/>
    </row>
    <row r="213" spans="1:9">
      <c r="A213" s="53"/>
      <c r="B213" s="96" t="s">
        <v>72</v>
      </c>
      <c r="C213" s="99" t="s">
        <v>90</v>
      </c>
      <c r="D213" s="104" t="s">
        <v>84</v>
      </c>
      <c r="E213" s="105"/>
      <c r="F213" s="106">
        <f>'Hrg Upah'!$E$12</f>
        <v>0</v>
      </c>
      <c r="G213" s="106">
        <f>F213*E213</f>
        <v>0</v>
      </c>
    </row>
    <row r="214" spans="1:9">
      <c r="A214" s="53"/>
      <c r="B214" s="96" t="s">
        <v>72</v>
      </c>
      <c r="C214" s="99" t="s">
        <v>105</v>
      </c>
      <c r="D214" s="104" t="s">
        <v>84</v>
      </c>
      <c r="E214" s="105"/>
      <c r="F214" s="106">
        <f>'Hrg Upah'!$E$13</f>
        <v>0</v>
      </c>
      <c r="G214" s="106">
        <f>F214*E214</f>
        <v>0</v>
      </c>
    </row>
    <row r="215" spans="1:9">
      <c r="A215" s="53"/>
      <c r="B215" s="97" t="s">
        <v>72</v>
      </c>
      <c r="C215" s="100" t="s">
        <v>97</v>
      </c>
      <c r="D215" s="107" t="s">
        <v>84</v>
      </c>
      <c r="E215" s="108"/>
      <c r="F215" s="109">
        <f>'Hrg Upah'!$E$21</f>
        <v>0</v>
      </c>
      <c r="G215" s="110">
        <f>F215*E215</f>
        <v>0</v>
      </c>
    </row>
    <row r="216" spans="1:9">
      <c r="A216" s="53"/>
      <c r="B216" s="118"/>
      <c r="C216" s="47" t="s">
        <v>106</v>
      </c>
      <c r="D216" s="52"/>
      <c r="E216" s="49"/>
      <c r="F216" s="50"/>
      <c r="G216" s="51">
        <f>SUM(G211:G215)</f>
        <v>0</v>
      </c>
    </row>
    <row r="217" spans="1:9">
      <c r="A217" s="54"/>
      <c r="B217" s="119"/>
      <c r="C217" s="120" t="s">
        <v>107</v>
      </c>
      <c r="D217" s="121"/>
      <c r="E217" s="122"/>
      <c r="F217" s="35"/>
      <c r="G217" s="36">
        <f>ROUNDDOWN(G216,-2)</f>
        <v>0</v>
      </c>
    </row>
    <row r="218" spans="1:9">
      <c r="A218" s="31">
        <f>MAX($A$5:A217)+1</f>
        <v>23</v>
      </c>
      <c r="B218" s="117" t="s">
        <v>354</v>
      </c>
      <c r="C218" s="91"/>
      <c r="D218" s="91"/>
      <c r="E218" s="92"/>
      <c r="F218" s="93"/>
      <c r="G218" s="94"/>
    </row>
    <row r="219" spans="1:9">
      <c r="A219" s="53"/>
      <c r="B219" s="95" t="s">
        <v>72</v>
      </c>
      <c r="C219" s="98" t="s">
        <v>355</v>
      </c>
      <c r="D219" s="101" t="s">
        <v>145</v>
      </c>
      <c r="E219" s="102"/>
      <c r="F219" s="103">
        <f>'Hrg Bahan'!$E$27</f>
        <v>0</v>
      </c>
      <c r="G219" s="103">
        <f>F219*E219</f>
        <v>0</v>
      </c>
    </row>
    <row r="220" spans="1:9">
      <c r="A220" s="53"/>
      <c r="B220" s="96" t="s">
        <v>72</v>
      </c>
      <c r="C220" s="99" t="s">
        <v>83</v>
      </c>
      <c r="D220" s="104" t="s">
        <v>84</v>
      </c>
      <c r="E220" s="105"/>
      <c r="F220" s="106">
        <f>'Hrg Upah'!$E$6</f>
        <v>0</v>
      </c>
      <c r="G220" s="106">
        <f>F220*E220</f>
        <v>0</v>
      </c>
    </row>
    <row r="221" spans="1:9">
      <c r="A221" s="53"/>
      <c r="B221" s="96" t="s">
        <v>72</v>
      </c>
      <c r="C221" s="99" t="s">
        <v>90</v>
      </c>
      <c r="D221" s="104" t="s">
        <v>84</v>
      </c>
      <c r="E221" s="105"/>
      <c r="F221" s="106">
        <f>'Hrg Upah'!$E$12</f>
        <v>0</v>
      </c>
      <c r="G221" s="106">
        <f>F221*E221</f>
        <v>0</v>
      </c>
    </row>
    <row r="222" spans="1:9">
      <c r="A222" s="53"/>
      <c r="B222" s="96" t="s">
        <v>72</v>
      </c>
      <c r="C222" s="99" t="s">
        <v>105</v>
      </c>
      <c r="D222" s="104" t="s">
        <v>84</v>
      </c>
      <c r="E222" s="105"/>
      <c r="F222" s="106">
        <f>'Hrg Upah'!$E$13</f>
        <v>0</v>
      </c>
      <c r="G222" s="106">
        <f>F222*E222</f>
        <v>0</v>
      </c>
    </row>
    <row r="223" spans="1:9">
      <c r="A223" s="53"/>
      <c r="B223" s="97" t="s">
        <v>72</v>
      </c>
      <c r="C223" s="100" t="s">
        <v>97</v>
      </c>
      <c r="D223" s="107" t="s">
        <v>84</v>
      </c>
      <c r="E223" s="108"/>
      <c r="F223" s="109">
        <f>'Hrg Upah'!$E$21</f>
        <v>0</v>
      </c>
      <c r="G223" s="110">
        <f>F223*E223</f>
        <v>0</v>
      </c>
    </row>
    <row r="224" spans="1:9">
      <c r="A224" s="53"/>
      <c r="B224" s="118"/>
      <c r="C224" s="47" t="s">
        <v>106</v>
      </c>
      <c r="D224" s="52"/>
      <c r="E224" s="49"/>
      <c r="F224" s="50"/>
      <c r="G224" s="51">
        <f>SUM(G219:G223)</f>
        <v>0</v>
      </c>
    </row>
    <row r="225" spans="1:7">
      <c r="A225" s="54"/>
      <c r="B225" s="119"/>
      <c r="C225" s="120" t="s">
        <v>107</v>
      </c>
      <c r="D225" s="121"/>
      <c r="E225" s="122"/>
      <c r="F225" s="35"/>
      <c r="G225" s="36">
        <f>ROUNDDOWN(G224,-2)</f>
        <v>0</v>
      </c>
    </row>
    <row r="226" spans="1:7">
      <c r="A226" s="31">
        <f>MAX($A$5:A212)+1</f>
        <v>23</v>
      </c>
      <c r="B226" s="115" t="s">
        <v>366</v>
      </c>
      <c r="C226" s="213"/>
      <c r="D226" s="213"/>
      <c r="E226" s="214"/>
      <c r="F226" s="35"/>
      <c r="G226" s="36"/>
    </row>
    <row r="227" spans="1:7">
      <c r="A227" s="53"/>
      <c r="B227" s="96" t="s">
        <v>72</v>
      </c>
      <c r="C227" s="99" t="s">
        <v>126</v>
      </c>
      <c r="D227" s="104" t="s">
        <v>75</v>
      </c>
      <c r="E227" s="105"/>
      <c r="F227" s="106">
        <f>'Hrg Bahan'!$E$29</f>
        <v>0</v>
      </c>
      <c r="G227" s="106">
        <f>F227*E227</f>
        <v>0</v>
      </c>
    </row>
    <row r="228" spans="1:7">
      <c r="A228" s="53"/>
      <c r="B228" s="96" t="s">
        <v>72</v>
      </c>
      <c r="C228" s="99" t="s">
        <v>127</v>
      </c>
      <c r="D228" s="104" t="s">
        <v>76</v>
      </c>
      <c r="E228" s="105"/>
      <c r="F228" s="106">
        <f>'Hrg Bahan'!$E$33</f>
        <v>0</v>
      </c>
      <c r="G228" s="106">
        <f t="shared" ref="G228:G239" si="16">F228*E228</f>
        <v>0</v>
      </c>
    </row>
    <row r="229" spans="1:7">
      <c r="A229" s="53"/>
      <c r="B229" s="96" t="s">
        <v>72</v>
      </c>
      <c r="C229" s="99" t="s">
        <v>171</v>
      </c>
      <c r="D229" s="104" t="s">
        <v>76</v>
      </c>
      <c r="E229" s="105"/>
      <c r="F229" s="106">
        <f>'Hrg Bahan'!$E$11</f>
        <v>0</v>
      </c>
      <c r="G229" s="106">
        <f t="shared" si="16"/>
        <v>0</v>
      </c>
    </row>
    <row r="230" spans="1:7">
      <c r="A230" s="53"/>
      <c r="B230" s="96" t="s">
        <v>72</v>
      </c>
      <c r="C230" s="99" t="s">
        <v>170</v>
      </c>
      <c r="D230" s="104" t="s">
        <v>76</v>
      </c>
      <c r="E230" s="105"/>
      <c r="F230" s="106">
        <f>'Hrg Bahan'!$E$13</f>
        <v>0</v>
      </c>
      <c r="G230" s="106">
        <f t="shared" si="16"/>
        <v>0</v>
      </c>
    </row>
    <row r="231" spans="1:7">
      <c r="A231" s="53"/>
      <c r="B231" s="96" t="s">
        <v>72</v>
      </c>
      <c r="C231" s="99" t="s">
        <v>119</v>
      </c>
      <c r="D231" s="104" t="s">
        <v>76</v>
      </c>
      <c r="E231" s="105"/>
      <c r="F231" s="106">
        <f>'Hrg Bahan'!$E$15</f>
        <v>0</v>
      </c>
      <c r="G231" s="106">
        <f t="shared" si="16"/>
        <v>0</v>
      </c>
    </row>
    <row r="232" spans="1:7">
      <c r="A232" s="53"/>
      <c r="B232" s="96" t="s">
        <v>72</v>
      </c>
      <c r="C232" s="99" t="s">
        <v>121</v>
      </c>
      <c r="D232" s="104" t="s">
        <v>75</v>
      </c>
      <c r="E232" s="105"/>
      <c r="F232" s="106">
        <f>'Hrg Bahan'!$E$18</f>
        <v>0</v>
      </c>
      <c r="G232" s="106">
        <f t="shared" si="16"/>
        <v>0</v>
      </c>
    </row>
    <row r="233" spans="1:7">
      <c r="A233" s="53"/>
      <c r="B233" s="96" t="s">
        <v>72</v>
      </c>
      <c r="C233" s="99" t="s">
        <v>210</v>
      </c>
      <c r="D233" s="104" t="s">
        <v>75</v>
      </c>
      <c r="E233" s="105"/>
      <c r="F233" s="106">
        <f>'Hrg Bahan'!$E$20</f>
        <v>0</v>
      </c>
      <c r="G233" s="106">
        <f t="shared" si="16"/>
        <v>0</v>
      </c>
    </row>
    <row r="234" spans="1:7">
      <c r="A234" s="53"/>
      <c r="B234" s="96" t="s">
        <v>72</v>
      </c>
      <c r="C234" s="40" t="s">
        <v>83</v>
      </c>
      <c r="D234" s="104" t="s">
        <v>84</v>
      </c>
      <c r="E234" s="105"/>
      <c r="F234" s="106">
        <f>'Hrg Upah'!$E$6</f>
        <v>0</v>
      </c>
      <c r="G234" s="106">
        <f t="shared" si="16"/>
        <v>0</v>
      </c>
    </row>
    <row r="235" spans="1:7">
      <c r="A235" s="53"/>
      <c r="B235" s="96" t="s">
        <v>72</v>
      </c>
      <c r="C235" s="99" t="s">
        <v>90</v>
      </c>
      <c r="D235" s="104" t="s">
        <v>84</v>
      </c>
      <c r="E235" s="105"/>
      <c r="F235" s="106">
        <f>'Hrg Upah'!$E$12</f>
        <v>0</v>
      </c>
      <c r="G235" s="106">
        <f t="shared" si="16"/>
        <v>0</v>
      </c>
    </row>
    <row r="236" spans="1:7">
      <c r="A236" s="53"/>
      <c r="B236" s="96" t="s">
        <v>72</v>
      </c>
      <c r="C236" s="40" t="s">
        <v>85</v>
      </c>
      <c r="D236" s="104" t="s">
        <v>84</v>
      </c>
      <c r="E236" s="105"/>
      <c r="F236" s="106">
        <f>'Hrg Upah'!$E$7</f>
        <v>0</v>
      </c>
      <c r="G236" s="106">
        <f t="shared" si="16"/>
        <v>0</v>
      </c>
    </row>
    <row r="237" spans="1:7">
      <c r="A237" s="53"/>
      <c r="B237" s="96" t="s">
        <v>72</v>
      </c>
      <c r="C237" s="40" t="s">
        <v>87</v>
      </c>
      <c r="D237" s="104" t="s">
        <v>84</v>
      </c>
      <c r="E237" s="105"/>
      <c r="F237" s="106">
        <f>'Hrg Upah'!$E$9</f>
        <v>0</v>
      </c>
      <c r="G237" s="106">
        <f t="shared" si="16"/>
        <v>0</v>
      </c>
    </row>
    <row r="238" spans="1:7">
      <c r="A238" s="53"/>
      <c r="B238" s="96" t="s">
        <v>72</v>
      </c>
      <c r="C238" s="40" t="s">
        <v>105</v>
      </c>
      <c r="D238" s="104" t="s">
        <v>84</v>
      </c>
      <c r="E238" s="105"/>
      <c r="F238" s="106">
        <f>'Hrg Upah'!$E$13</f>
        <v>0</v>
      </c>
      <c r="G238" s="106">
        <f t="shared" si="16"/>
        <v>0</v>
      </c>
    </row>
    <row r="239" spans="1:7">
      <c r="A239" s="53"/>
      <c r="B239" s="96" t="s">
        <v>72</v>
      </c>
      <c r="C239" s="100" t="s">
        <v>97</v>
      </c>
      <c r="D239" s="107" t="s">
        <v>84</v>
      </c>
      <c r="E239" s="108"/>
      <c r="F239" s="109">
        <f>'Hrg Upah'!$E$21</f>
        <v>0</v>
      </c>
      <c r="G239" s="110">
        <f t="shared" si="16"/>
        <v>0</v>
      </c>
    </row>
    <row r="240" spans="1:7">
      <c r="A240" s="53"/>
      <c r="B240" s="118"/>
      <c r="C240" s="47" t="s">
        <v>106</v>
      </c>
      <c r="D240" s="52"/>
      <c r="E240" s="49"/>
      <c r="F240" s="50"/>
      <c r="G240" s="51">
        <f>SUM(G227:G239)</f>
        <v>0</v>
      </c>
    </row>
    <row r="241" spans="1:7">
      <c r="A241" s="54"/>
      <c r="B241" s="119"/>
      <c r="C241" s="120" t="s">
        <v>107</v>
      </c>
      <c r="D241" s="121"/>
      <c r="E241" s="122"/>
      <c r="F241" s="35"/>
      <c r="G241" s="36">
        <f>ROUNDDOWN(G240,-2)</f>
        <v>0</v>
      </c>
    </row>
    <row r="242" spans="1:7">
      <c r="A242" s="31">
        <f>MAX($A$5:A219)+1</f>
        <v>24</v>
      </c>
      <c r="B242" s="115" t="s">
        <v>367</v>
      </c>
      <c r="C242" s="213"/>
      <c r="D242" s="213"/>
      <c r="E242" s="214"/>
      <c r="F242" s="35"/>
      <c r="G242" s="36"/>
    </row>
    <row r="243" spans="1:7">
      <c r="A243" s="53"/>
      <c r="B243" s="96" t="s">
        <v>72</v>
      </c>
      <c r="C243" s="99" t="s">
        <v>126</v>
      </c>
      <c r="D243" s="104" t="s">
        <v>75</v>
      </c>
      <c r="E243" s="105"/>
      <c r="F243" s="106">
        <f>'Hrg Bahan'!$E$29</f>
        <v>0</v>
      </c>
      <c r="G243" s="106">
        <f>F243*E243</f>
        <v>0</v>
      </c>
    </row>
    <row r="244" spans="1:7">
      <c r="A244" s="53"/>
      <c r="B244" s="96" t="s">
        <v>72</v>
      </c>
      <c r="C244" s="99" t="s">
        <v>127</v>
      </c>
      <c r="D244" s="104" t="s">
        <v>76</v>
      </c>
      <c r="E244" s="105"/>
      <c r="F244" s="106">
        <f>'Hrg Bahan'!$E$33</f>
        <v>0</v>
      </c>
      <c r="G244" s="106">
        <f t="shared" ref="G244:G255" si="17">F244*E244</f>
        <v>0</v>
      </c>
    </row>
    <row r="245" spans="1:7">
      <c r="A245" s="53"/>
      <c r="B245" s="96" t="s">
        <v>72</v>
      </c>
      <c r="C245" s="99" t="s">
        <v>171</v>
      </c>
      <c r="D245" s="104" t="s">
        <v>76</v>
      </c>
      <c r="E245" s="105"/>
      <c r="F245" s="106">
        <f>'Hrg Bahan'!$E$11</f>
        <v>0</v>
      </c>
      <c r="G245" s="106">
        <f t="shared" si="17"/>
        <v>0</v>
      </c>
    </row>
    <row r="246" spans="1:7">
      <c r="A246" s="53"/>
      <c r="B246" s="96" t="s">
        <v>72</v>
      </c>
      <c r="C246" s="99" t="s">
        <v>170</v>
      </c>
      <c r="D246" s="104" t="s">
        <v>76</v>
      </c>
      <c r="E246" s="105"/>
      <c r="F246" s="106">
        <f>'Hrg Bahan'!$E$13</f>
        <v>0</v>
      </c>
      <c r="G246" s="106">
        <f t="shared" si="17"/>
        <v>0</v>
      </c>
    </row>
    <row r="247" spans="1:7">
      <c r="A247" s="53"/>
      <c r="B247" s="96" t="s">
        <v>72</v>
      </c>
      <c r="C247" s="99" t="s">
        <v>119</v>
      </c>
      <c r="D247" s="104" t="s">
        <v>76</v>
      </c>
      <c r="E247" s="105"/>
      <c r="F247" s="106">
        <f>'Hrg Bahan'!$E$15</f>
        <v>0</v>
      </c>
      <c r="G247" s="106">
        <f t="shared" si="17"/>
        <v>0</v>
      </c>
    </row>
    <row r="248" spans="1:7">
      <c r="A248" s="53"/>
      <c r="B248" s="96" t="s">
        <v>72</v>
      </c>
      <c r="C248" s="99" t="s">
        <v>121</v>
      </c>
      <c r="D248" s="104" t="s">
        <v>75</v>
      </c>
      <c r="E248" s="105"/>
      <c r="F248" s="106">
        <f>'Hrg Bahan'!$E$18</f>
        <v>0</v>
      </c>
      <c r="G248" s="106">
        <f t="shared" si="17"/>
        <v>0</v>
      </c>
    </row>
    <row r="249" spans="1:7">
      <c r="A249" s="53"/>
      <c r="B249" s="96" t="s">
        <v>72</v>
      </c>
      <c r="C249" s="99" t="s">
        <v>210</v>
      </c>
      <c r="D249" s="104" t="s">
        <v>75</v>
      </c>
      <c r="E249" s="105"/>
      <c r="F249" s="106">
        <f>'Hrg Bahan'!$E$20</f>
        <v>0</v>
      </c>
      <c r="G249" s="106">
        <f t="shared" si="17"/>
        <v>0</v>
      </c>
    </row>
    <row r="250" spans="1:7">
      <c r="A250" s="53"/>
      <c r="B250" s="96" t="s">
        <v>72</v>
      </c>
      <c r="C250" s="40" t="s">
        <v>83</v>
      </c>
      <c r="D250" s="104" t="s">
        <v>84</v>
      </c>
      <c r="E250" s="105"/>
      <c r="F250" s="106">
        <f>'Hrg Upah'!$E$6</f>
        <v>0</v>
      </c>
      <c r="G250" s="106">
        <f t="shared" si="17"/>
        <v>0</v>
      </c>
    </row>
    <row r="251" spans="1:7">
      <c r="A251" s="53"/>
      <c r="B251" s="96" t="s">
        <v>72</v>
      </c>
      <c r="C251" s="99" t="s">
        <v>90</v>
      </c>
      <c r="D251" s="104" t="s">
        <v>84</v>
      </c>
      <c r="E251" s="105"/>
      <c r="F251" s="106">
        <f>'Hrg Upah'!$E$12</f>
        <v>0</v>
      </c>
      <c r="G251" s="106">
        <f t="shared" si="17"/>
        <v>0</v>
      </c>
    </row>
    <row r="252" spans="1:7">
      <c r="A252" s="53"/>
      <c r="B252" s="96" t="s">
        <v>72</v>
      </c>
      <c r="C252" s="40" t="s">
        <v>85</v>
      </c>
      <c r="D252" s="104" t="s">
        <v>84</v>
      </c>
      <c r="E252" s="105"/>
      <c r="F252" s="106">
        <f>'Hrg Upah'!$E$7</f>
        <v>0</v>
      </c>
      <c r="G252" s="106">
        <f t="shared" si="17"/>
        <v>0</v>
      </c>
    </row>
    <row r="253" spans="1:7">
      <c r="A253" s="53"/>
      <c r="B253" s="96" t="s">
        <v>72</v>
      </c>
      <c r="C253" s="40" t="s">
        <v>87</v>
      </c>
      <c r="D253" s="104" t="s">
        <v>84</v>
      </c>
      <c r="E253" s="105"/>
      <c r="F253" s="106">
        <f>'Hrg Upah'!$E$9</f>
        <v>0</v>
      </c>
      <c r="G253" s="106">
        <f t="shared" si="17"/>
        <v>0</v>
      </c>
    </row>
    <row r="254" spans="1:7">
      <c r="A254" s="53"/>
      <c r="B254" s="96" t="s">
        <v>72</v>
      </c>
      <c r="C254" s="40" t="s">
        <v>105</v>
      </c>
      <c r="D254" s="104" t="s">
        <v>84</v>
      </c>
      <c r="E254" s="105"/>
      <c r="F254" s="106">
        <f>'Hrg Upah'!$E$13</f>
        <v>0</v>
      </c>
      <c r="G254" s="106">
        <f t="shared" si="17"/>
        <v>0</v>
      </c>
    </row>
    <row r="255" spans="1:7">
      <c r="A255" s="53"/>
      <c r="B255" s="96" t="s">
        <v>72</v>
      </c>
      <c r="C255" s="100" t="s">
        <v>97</v>
      </c>
      <c r="D255" s="107" t="s">
        <v>84</v>
      </c>
      <c r="E255" s="108"/>
      <c r="F255" s="109">
        <f>'Hrg Upah'!$E$21</f>
        <v>0</v>
      </c>
      <c r="G255" s="110">
        <f t="shared" si="17"/>
        <v>0</v>
      </c>
    </row>
    <row r="256" spans="1:7">
      <c r="A256" s="53"/>
      <c r="B256" s="118"/>
      <c r="C256" s="47" t="s">
        <v>106</v>
      </c>
      <c r="D256" s="52"/>
      <c r="E256" s="49"/>
      <c r="F256" s="50"/>
      <c r="G256" s="51">
        <f>SUM(G243:G255)</f>
        <v>0</v>
      </c>
    </row>
    <row r="257" spans="1:7">
      <c r="A257" s="54"/>
      <c r="B257" s="119"/>
      <c r="C257" s="120" t="s">
        <v>107</v>
      </c>
      <c r="D257" s="121"/>
      <c r="E257" s="122"/>
      <c r="F257" s="35"/>
      <c r="G257" s="36">
        <f>ROUNDDOWN(G256,-2)</f>
        <v>0</v>
      </c>
    </row>
  </sheetData>
  <mergeCells count="1">
    <mergeCell ref="B4:C4"/>
  </mergeCells>
  <printOptions horizontalCentered="1"/>
  <pageMargins left="0.98425196850393704" right="0.39370078740157483" top="0.98425196850393704" bottom="0.78740157480314965" header="0.31496062992125984" footer="0.31496062992125984"/>
  <pageSetup paperSize="9" scale="75" orientation="portrait" r:id="rId1"/>
  <rowBreaks count="4" manualBreakCount="4">
    <brk id="60" max="6" man="1"/>
    <brk id="116" max="6" man="1"/>
    <brk id="172" max="6" man="1"/>
    <brk id="225" max="6" man="1"/>
  </rowBreaks>
  <ignoredErrors>
    <ignoredError sqref="F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86"/>
  <sheetViews>
    <sheetView showGridLines="0" topLeftCell="A67" zoomScaleNormal="100" zoomScaleSheetLayoutView="100" workbookViewId="0">
      <selection activeCell="C66" sqref="C66:E66"/>
    </sheetView>
  </sheetViews>
  <sheetFormatPr defaultRowHeight="15"/>
  <cols>
    <col min="1" max="1" width="0.85546875" style="139" customWidth="1"/>
    <col min="2" max="2" width="4.7109375" style="139" customWidth="1"/>
    <col min="3" max="4" width="3.7109375" style="139" customWidth="1"/>
    <col min="5" max="5" width="45.7109375" style="139" customWidth="1"/>
    <col min="6" max="6" width="10.85546875" style="139" bestFit="1" customWidth="1"/>
    <col min="7" max="7" width="12" style="139" bestFit="1" customWidth="1"/>
    <col min="8" max="8" width="21.28515625" style="139" customWidth="1"/>
    <col min="9" max="9" width="22" style="139" customWidth="1"/>
    <col min="10" max="10" width="0.85546875" style="139" customWidth="1"/>
    <col min="11" max="11" width="9.140625" style="139"/>
    <col min="12" max="12" width="6.7109375" style="141" bestFit="1" customWidth="1"/>
    <col min="13" max="13" width="25.28515625" style="139" customWidth="1"/>
    <col min="14" max="14" width="19.28515625" style="141" customWidth="1"/>
    <col min="15" max="15" width="17.42578125" style="141" customWidth="1"/>
    <col min="16" max="16" width="14.5703125" style="141" bestFit="1" customWidth="1"/>
    <col min="17" max="17" width="9.140625" style="141"/>
    <col min="18" max="16384" width="9.140625" style="139"/>
  </cols>
  <sheetData>
    <row r="1" spans="2:13" ht="15.75">
      <c r="B1" s="140" t="s">
        <v>13</v>
      </c>
    </row>
    <row r="2" spans="2:13">
      <c r="L2" s="142"/>
    </row>
    <row r="3" spans="2:13">
      <c r="B3" s="139" t="s">
        <v>0</v>
      </c>
      <c r="D3" s="139" t="s">
        <v>1</v>
      </c>
      <c r="E3" s="143" t="s">
        <v>189</v>
      </c>
    </row>
    <row r="4" spans="2:13">
      <c r="B4" s="139" t="s">
        <v>2</v>
      </c>
      <c r="D4" s="139" t="s">
        <v>1</v>
      </c>
      <c r="E4" s="143" t="s">
        <v>159</v>
      </c>
    </row>
    <row r="5" spans="2:13">
      <c r="D5" s="139" t="s">
        <v>1</v>
      </c>
      <c r="E5" s="143" t="s">
        <v>22</v>
      </c>
    </row>
    <row r="6" spans="2:13">
      <c r="E6" s="139" t="s">
        <v>23</v>
      </c>
    </row>
    <row r="7" spans="2:13" ht="5.0999999999999996" customHeight="1"/>
    <row r="8" spans="2:13" ht="24.95" customHeight="1">
      <c r="B8" s="177" t="s">
        <v>3</v>
      </c>
      <c r="C8" s="238" t="s">
        <v>4</v>
      </c>
      <c r="D8" s="238"/>
      <c r="E8" s="238"/>
      <c r="F8" s="177" t="s">
        <v>6</v>
      </c>
      <c r="G8" s="177" t="s">
        <v>5</v>
      </c>
      <c r="H8" s="177" t="s">
        <v>12</v>
      </c>
      <c r="I8" s="177" t="s">
        <v>14</v>
      </c>
    </row>
    <row r="9" spans="2:13" ht="5.0999999999999996" customHeight="1"/>
    <row r="10" spans="2:13" ht="15.75">
      <c r="B10" s="144" t="s">
        <v>8</v>
      </c>
      <c r="C10" s="145" t="s">
        <v>9</v>
      </c>
      <c r="D10" s="146"/>
      <c r="E10" s="147"/>
      <c r="F10" s="148"/>
      <c r="G10" s="149"/>
      <c r="H10" s="150"/>
      <c r="I10" s="151">
        <f>SUM(I11:I18)</f>
        <v>0</v>
      </c>
      <c r="M10" s="152"/>
    </row>
    <row r="11" spans="2:13">
      <c r="B11" s="153">
        <v>1</v>
      </c>
      <c r="C11" s="154" t="s">
        <v>21</v>
      </c>
      <c r="D11" s="155"/>
      <c r="E11" s="156"/>
      <c r="F11" s="157" t="s">
        <v>10</v>
      </c>
      <c r="G11" s="158">
        <v>1</v>
      </c>
      <c r="H11" s="159">
        <f>Analisa!G14</f>
        <v>0</v>
      </c>
      <c r="I11" s="159">
        <f>ROUND(H11*G11,-2)</f>
        <v>0</v>
      </c>
      <c r="M11" s="152"/>
    </row>
    <row r="12" spans="2:13" ht="60" customHeight="1">
      <c r="B12" s="160"/>
      <c r="C12" s="239" t="s">
        <v>181</v>
      </c>
      <c r="D12" s="240"/>
      <c r="E12" s="241"/>
      <c r="F12" s="161"/>
      <c r="G12" s="162"/>
      <c r="H12" s="163"/>
      <c r="I12" s="163"/>
      <c r="M12" s="152"/>
    </row>
    <row r="13" spans="2:13" ht="15.75">
      <c r="B13" s="164">
        <v>2</v>
      </c>
      <c r="C13" s="154" t="s">
        <v>190</v>
      </c>
      <c r="D13" s="155"/>
      <c r="E13" s="156"/>
      <c r="F13" s="157" t="s">
        <v>257</v>
      </c>
      <c r="G13" s="158">
        <f>ToS!$H$7</f>
        <v>4.766</v>
      </c>
      <c r="H13" s="159">
        <f>Analisa!G$19</f>
        <v>0</v>
      </c>
      <c r="I13" s="159">
        <f>H13*G13</f>
        <v>0</v>
      </c>
      <c r="M13" s="152"/>
    </row>
    <row r="14" spans="2:13">
      <c r="B14" s="165"/>
      <c r="C14" s="239" t="s">
        <v>191</v>
      </c>
      <c r="D14" s="240"/>
      <c r="E14" s="241"/>
      <c r="F14" s="161"/>
      <c r="G14" s="162"/>
      <c r="H14" s="163"/>
      <c r="I14" s="163"/>
    </row>
    <row r="15" spans="2:13">
      <c r="B15" s="164">
        <v>3</v>
      </c>
      <c r="C15" s="154" t="s">
        <v>192</v>
      </c>
      <c r="D15" s="155"/>
      <c r="E15" s="156"/>
      <c r="F15" s="157" t="s">
        <v>150</v>
      </c>
      <c r="G15" s="158">
        <f>ToS!$H$11</f>
        <v>118</v>
      </c>
      <c r="H15" s="159">
        <f>Analisa!$G$29</f>
        <v>0</v>
      </c>
      <c r="I15" s="159">
        <f>H15*G15</f>
        <v>0</v>
      </c>
      <c r="L15" s="139"/>
      <c r="M15" s="180"/>
    </row>
    <row r="16" spans="2:13" ht="30" customHeight="1">
      <c r="B16" s="165"/>
      <c r="C16" s="239" t="s">
        <v>193</v>
      </c>
      <c r="D16" s="240"/>
      <c r="E16" s="241"/>
      <c r="F16" s="161"/>
      <c r="G16" s="162"/>
      <c r="H16" s="163"/>
      <c r="I16" s="163"/>
      <c r="M16" s="180"/>
    </row>
    <row r="17" spans="2:13">
      <c r="B17" s="153">
        <v>5</v>
      </c>
      <c r="C17" s="154" t="s">
        <v>108</v>
      </c>
      <c r="D17" s="155"/>
      <c r="E17" s="156"/>
      <c r="F17" s="157" t="s">
        <v>10</v>
      </c>
      <c r="G17" s="158">
        <v>1</v>
      </c>
      <c r="H17" s="159">
        <f>Analisa!G37</f>
        <v>0</v>
      </c>
      <c r="I17" s="159">
        <f>H17*G17</f>
        <v>0</v>
      </c>
    </row>
    <row r="18" spans="2:13" ht="45" customHeight="1">
      <c r="B18" s="160"/>
      <c r="C18" s="239" t="s">
        <v>160</v>
      </c>
      <c r="D18" s="240"/>
      <c r="E18" s="241"/>
      <c r="F18" s="161"/>
      <c r="G18" s="161"/>
      <c r="H18" s="163"/>
      <c r="I18" s="163"/>
    </row>
    <row r="19" spans="2:13" ht="5.0999999999999996" customHeight="1">
      <c r="B19" s="166"/>
      <c r="C19" s="167"/>
      <c r="D19" s="167"/>
      <c r="E19" s="167"/>
      <c r="F19" s="167"/>
      <c r="G19" s="167"/>
      <c r="H19" s="167"/>
      <c r="I19" s="168"/>
    </row>
    <row r="20" spans="2:13" ht="15.75">
      <c r="B20" s="144" t="s">
        <v>11</v>
      </c>
      <c r="C20" s="145" t="s">
        <v>216</v>
      </c>
      <c r="D20" s="146"/>
      <c r="E20" s="147"/>
      <c r="F20" s="148"/>
      <c r="G20" s="169"/>
      <c r="H20" s="150"/>
      <c r="I20" s="151">
        <f>SUM(I21:I37)</f>
        <v>0</v>
      </c>
      <c r="M20" s="152"/>
    </row>
    <row r="21" spans="2:13">
      <c r="B21" s="164">
        <v>1</v>
      </c>
      <c r="C21" s="154" t="s">
        <v>202</v>
      </c>
      <c r="D21" s="155"/>
      <c r="E21" s="156"/>
      <c r="F21" s="157" t="s">
        <v>75</v>
      </c>
      <c r="G21" s="158">
        <f>ToS!$H$13</f>
        <v>27.265000000000001</v>
      </c>
      <c r="H21" s="159">
        <f>Analisa!$G$42</f>
        <v>0</v>
      </c>
      <c r="I21" s="159">
        <f>ROUNDDOWN(H21*G21,0)</f>
        <v>0</v>
      </c>
      <c r="M21" s="171"/>
    </row>
    <row r="22" spans="2:13" ht="30" customHeight="1">
      <c r="B22" s="165"/>
      <c r="C22" s="235" t="s">
        <v>211</v>
      </c>
      <c r="D22" s="236"/>
      <c r="E22" s="237"/>
      <c r="F22" s="161"/>
      <c r="G22" s="162"/>
      <c r="H22" s="163"/>
      <c r="I22" s="163"/>
    </row>
    <row r="23" spans="2:13">
      <c r="B23" s="164">
        <v>2</v>
      </c>
      <c r="C23" s="154" t="s">
        <v>207</v>
      </c>
      <c r="D23" s="155"/>
      <c r="E23" s="156"/>
      <c r="F23" s="157" t="s">
        <v>75</v>
      </c>
      <c r="G23" s="158">
        <f>ToS!$H$17</f>
        <v>2.0609999999999999</v>
      </c>
      <c r="H23" s="159">
        <f>Analisa!$G$52</f>
        <v>0</v>
      </c>
      <c r="I23" s="159">
        <f>ROUNDDOWN(H23*G23,0)</f>
        <v>0</v>
      </c>
      <c r="M23" s="171"/>
    </row>
    <row r="24" spans="2:13">
      <c r="B24" s="165"/>
      <c r="C24" s="235" t="s">
        <v>208</v>
      </c>
      <c r="D24" s="236"/>
      <c r="E24" s="237"/>
      <c r="F24" s="161"/>
      <c r="G24" s="162"/>
      <c r="H24" s="163"/>
      <c r="I24" s="163"/>
    </row>
    <row r="25" spans="2:13">
      <c r="B25" s="164">
        <v>3</v>
      </c>
      <c r="C25" s="154" t="s">
        <v>214</v>
      </c>
      <c r="D25" s="155"/>
      <c r="E25" s="156"/>
      <c r="F25" s="157" t="s">
        <v>150</v>
      </c>
      <c r="G25" s="158">
        <f>ToS!$H$21</f>
        <v>112</v>
      </c>
      <c r="H25" s="159">
        <f>Analisa!$G$60</f>
        <v>0</v>
      </c>
      <c r="I25" s="159">
        <f>ROUNDDOWN(H25*G25,0)</f>
        <v>0</v>
      </c>
      <c r="M25" s="220"/>
    </row>
    <row r="26" spans="2:13">
      <c r="B26" s="165"/>
      <c r="C26" s="235" t="s">
        <v>212</v>
      </c>
      <c r="D26" s="236"/>
      <c r="E26" s="237"/>
      <c r="F26" s="161"/>
      <c r="G26" s="162"/>
      <c r="H26" s="163"/>
      <c r="I26" s="163"/>
      <c r="M26" s="221"/>
    </row>
    <row r="27" spans="2:13">
      <c r="B27" s="164">
        <v>4</v>
      </c>
      <c r="C27" s="154" t="s">
        <v>213</v>
      </c>
      <c r="D27" s="155"/>
      <c r="E27" s="156"/>
      <c r="F27" s="157" t="s">
        <v>150</v>
      </c>
      <c r="G27" s="158">
        <f>ToS!$H$22</f>
        <v>112</v>
      </c>
      <c r="H27" s="159">
        <f>Analisa!$G$71</f>
        <v>0</v>
      </c>
      <c r="I27" s="159">
        <f>ROUNDDOWN(H27*G27,0)</f>
        <v>0</v>
      </c>
      <c r="M27" s="171"/>
    </row>
    <row r="28" spans="2:13" ht="30" customHeight="1">
      <c r="B28" s="165"/>
      <c r="C28" s="235" t="s">
        <v>215</v>
      </c>
      <c r="D28" s="236"/>
      <c r="E28" s="237"/>
      <c r="F28" s="161"/>
      <c r="G28" s="162"/>
      <c r="H28" s="163"/>
      <c r="I28" s="163"/>
    </row>
    <row r="29" spans="2:13">
      <c r="B29" s="164">
        <v>5</v>
      </c>
      <c r="C29" s="154" t="s">
        <v>233</v>
      </c>
      <c r="D29" s="155"/>
      <c r="E29" s="156"/>
      <c r="F29" s="157" t="s">
        <v>75</v>
      </c>
      <c r="G29" s="158">
        <f>ToS!$H$23</f>
        <v>6.5519999999999996</v>
      </c>
      <c r="H29" s="159">
        <f>Analisa!$G$85</f>
        <v>0</v>
      </c>
      <c r="I29" s="159">
        <f>ROUNDDOWN(H29*G29,0)</f>
        <v>0</v>
      </c>
      <c r="M29" s="171"/>
    </row>
    <row r="30" spans="2:13">
      <c r="B30" s="165"/>
      <c r="C30" s="235" t="s">
        <v>227</v>
      </c>
      <c r="D30" s="236"/>
      <c r="E30" s="237"/>
      <c r="F30" s="161"/>
      <c r="G30" s="162"/>
      <c r="H30" s="163"/>
      <c r="I30" s="163"/>
      <c r="M30" s="215"/>
    </row>
    <row r="31" spans="2:13">
      <c r="B31" s="164">
        <v>6</v>
      </c>
      <c r="C31" s="154" t="s">
        <v>232</v>
      </c>
      <c r="D31" s="155"/>
      <c r="E31" s="156"/>
      <c r="F31" s="157" t="s">
        <v>75</v>
      </c>
      <c r="G31" s="158">
        <f>ToS!$H$24</f>
        <v>12.375</v>
      </c>
      <c r="H31" s="159">
        <f>Analisa!$G$99</f>
        <v>0</v>
      </c>
      <c r="I31" s="159">
        <f>ROUNDDOWN(H31*G31,0)</f>
        <v>0</v>
      </c>
      <c r="M31" s="171"/>
    </row>
    <row r="32" spans="2:13">
      <c r="B32" s="165"/>
      <c r="C32" s="235" t="s">
        <v>227</v>
      </c>
      <c r="D32" s="236"/>
      <c r="E32" s="237"/>
      <c r="F32" s="161"/>
      <c r="G32" s="162"/>
      <c r="H32" s="163"/>
      <c r="I32" s="163"/>
    </row>
    <row r="33" spans="2:13">
      <c r="B33" s="164">
        <v>7</v>
      </c>
      <c r="C33" s="154" t="s">
        <v>236</v>
      </c>
      <c r="D33" s="155"/>
      <c r="E33" s="156"/>
      <c r="F33" s="157" t="s">
        <v>75</v>
      </c>
      <c r="G33" s="158">
        <f>ToS!$H$27</f>
        <v>1.008</v>
      </c>
      <c r="H33" s="159">
        <f>Analisa!$G$116</f>
        <v>0</v>
      </c>
      <c r="I33" s="159">
        <f>ROUND(H33*G33,0)</f>
        <v>0</v>
      </c>
      <c r="M33" s="171"/>
    </row>
    <row r="34" spans="2:13" ht="30" customHeight="1">
      <c r="B34" s="165"/>
      <c r="C34" s="235" t="s">
        <v>237</v>
      </c>
      <c r="D34" s="236"/>
      <c r="E34" s="237"/>
      <c r="F34" s="161"/>
      <c r="G34" s="162"/>
      <c r="H34" s="163"/>
      <c r="I34" s="163"/>
    </row>
    <row r="35" spans="2:13">
      <c r="B35" s="164">
        <v>8</v>
      </c>
      <c r="C35" s="154" t="s">
        <v>254</v>
      </c>
      <c r="D35" s="155"/>
      <c r="E35" s="156"/>
      <c r="F35" s="157" t="s">
        <v>75</v>
      </c>
      <c r="G35" s="158">
        <f>ToS!$H$28</f>
        <v>7.0220000000000002</v>
      </c>
      <c r="H35" s="159">
        <f>Analisa!$G$121</f>
        <v>0</v>
      </c>
      <c r="I35" s="159">
        <f>ROUNDDOWN(H35*G35,0)</f>
        <v>0</v>
      </c>
      <c r="K35" s="215"/>
      <c r="M35" s="171"/>
    </row>
    <row r="36" spans="2:13">
      <c r="B36" s="165"/>
      <c r="C36" s="235" t="s">
        <v>255</v>
      </c>
      <c r="D36" s="236"/>
      <c r="E36" s="237"/>
      <c r="F36" s="161"/>
      <c r="G36" s="162"/>
      <c r="H36" s="163"/>
      <c r="I36" s="163"/>
    </row>
    <row r="37" spans="2:13" ht="15.75">
      <c r="B37" s="164">
        <v>9</v>
      </c>
      <c r="C37" s="154" t="s">
        <v>267</v>
      </c>
      <c r="D37" s="155"/>
      <c r="E37" s="156"/>
      <c r="F37" s="157" t="s">
        <v>258</v>
      </c>
      <c r="G37" s="158">
        <f>ToS!$H$29</f>
        <v>3.3910000000000005</v>
      </c>
      <c r="H37" s="159">
        <f>Analisa!$G$129</f>
        <v>0</v>
      </c>
      <c r="I37" s="159">
        <f>ROUNDDOWN(H37*G37,0)</f>
        <v>0</v>
      </c>
      <c r="M37" s="171"/>
    </row>
    <row r="38" spans="2:13" ht="30" customHeight="1">
      <c r="B38" s="165"/>
      <c r="C38" s="235" t="s">
        <v>368</v>
      </c>
      <c r="D38" s="236"/>
      <c r="E38" s="237"/>
      <c r="F38" s="161"/>
      <c r="G38" s="162"/>
      <c r="H38" s="163"/>
      <c r="I38" s="163"/>
    </row>
    <row r="39" spans="2:13" ht="5.0999999999999996" customHeight="1">
      <c r="B39" s="166"/>
      <c r="C39" s="167"/>
      <c r="D39" s="167"/>
      <c r="E39" s="167"/>
      <c r="F39" s="167"/>
      <c r="G39" s="167"/>
      <c r="H39" s="167"/>
      <c r="I39" s="168"/>
    </row>
    <row r="40" spans="2:13" ht="15.75">
      <c r="B40" s="144" t="s">
        <v>15</v>
      </c>
      <c r="C40" s="145" t="s">
        <v>242</v>
      </c>
      <c r="D40" s="146"/>
      <c r="E40" s="147"/>
      <c r="F40" s="148"/>
      <c r="G40" s="169"/>
      <c r="H40" s="150"/>
      <c r="I40" s="151">
        <f>SUM(I41:I56)</f>
        <v>0</v>
      </c>
      <c r="M40" s="152"/>
    </row>
    <row r="41" spans="2:13">
      <c r="B41" s="164">
        <v>1</v>
      </c>
      <c r="C41" s="154" t="s">
        <v>245</v>
      </c>
      <c r="D41" s="155"/>
      <c r="E41" s="156"/>
      <c r="F41" s="157" t="s">
        <v>76</v>
      </c>
      <c r="G41" s="158">
        <f>ToS!H34</f>
        <v>7239.9800000000005</v>
      </c>
      <c r="H41" s="159">
        <f>Analisa!$G$137</f>
        <v>0</v>
      </c>
      <c r="I41" s="159">
        <f>H41*G41</f>
        <v>0</v>
      </c>
      <c r="M41" s="171"/>
    </row>
    <row r="42" spans="2:13" ht="30" customHeight="1">
      <c r="B42" s="165"/>
      <c r="C42" s="235" t="s">
        <v>309</v>
      </c>
      <c r="D42" s="236"/>
      <c r="E42" s="237"/>
      <c r="F42" s="161"/>
      <c r="G42" s="162"/>
      <c r="H42" s="163"/>
      <c r="I42" s="163"/>
    </row>
    <row r="43" spans="2:13">
      <c r="B43" s="164">
        <v>2</v>
      </c>
      <c r="C43" s="154" t="s">
        <v>246</v>
      </c>
      <c r="D43" s="155"/>
      <c r="E43" s="156"/>
      <c r="F43" s="157" t="s">
        <v>76</v>
      </c>
      <c r="G43" s="158">
        <f>ToS!$H$38</f>
        <v>8360.4</v>
      </c>
      <c r="H43" s="159">
        <f>Analisa!$G$137</f>
        <v>0</v>
      </c>
      <c r="I43" s="159">
        <f>H43*G43</f>
        <v>0</v>
      </c>
      <c r="M43" s="171"/>
    </row>
    <row r="44" spans="2:13" ht="30" customHeight="1">
      <c r="B44" s="165"/>
      <c r="C44" s="235" t="s">
        <v>310</v>
      </c>
      <c r="D44" s="236"/>
      <c r="E44" s="237"/>
      <c r="F44" s="161"/>
      <c r="G44" s="162"/>
      <c r="H44" s="163"/>
      <c r="I44" s="163"/>
    </row>
    <row r="45" spans="2:13">
      <c r="B45" s="164">
        <v>3</v>
      </c>
      <c r="C45" s="154" t="s">
        <v>263</v>
      </c>
      <c r="D45" s="155"/>
      <c r="E45" s="156"/>
      <c r="F45" s="157" t="s">
        <v>76</v>
      </c>
      <c r="G45" s="158">
        <f>ToS!$H$44</f>
        <v>160.67860200000001</v>
      </c>
      <c r="H45" s="159">
        <f>Analisa!$G$137</f>
        <v>0</v>
      </c>
      <c r="I45" s="159">
        <f>H45*G45</f>
        <v>0</v>
      </c>
      <c r="M45" s="171"/>
    </row>
    <row r="46" spans="2:13" ht="30" customHeight="1">
      <c r="B46" s="165"/>
      <c r="C46" s="235" t="s">
        <v>264</v>
      </c>
      <c r="D46" s="236"/>
      <c r="E46" s="237"/>
      <c r="F46" s="161"/>
      <c r="G46" s="162"/>
      <c r="H46" s="163"/>
      <c r="I46" s="163"/>
    </row>
    <row r="47" spans="2:13">
      <c r="B47" s="164">
        <v>4</v>
      </c>
      <c r="C47" s="154" t="s">
        <v>260</v>
      </c>
      <c r="D47" s="155"/>
      <c r="E47" s="156"/>
      <c r="F47" s="157" t="s">
        <v>76</v>
      </c>
      <c r="G47" s="158">
        <f>ToS!$H$49</f>
        <v>4128.2386398033823</v>
      </c>
      <c r="H47" s="159">
        <f>Analisa!$G$145</f>
        <v>0</v>
      </c>
      <c r="I47" s="159">
        <f>H47*G47</f>
        <v>0</v>
      </c>
      <c r="M47" s="171"/>
    </row>
    <row r="48" spans="2:13" ht="45" customHeight="1">
      <c r="B48" s="165"/>
      <c r="C48" s="235" t="s">
        <v>270</v>
      </c>
      <c r="D48" s="236"/>
      <c r="E48" s="237"/>
      <c r="F48" s="161"/>
      <c r="G48" s="162"/>
      <c r="H48" s="163"/>
      <c r="I48" s="163"/>
    </row>
    <row r="49" spans="2:15">
      <c r="B49" s="164">
        <v>5</v>
      </c>
      <c r="C49" s="154" t="s">
        <v>268</v>
      </c>
      <c r="D49" s="155"/>
      <c r="E49" s="156"/>
      <c r="F49" s="157" t="s">
        <v>76</v>
      </c>
      <c r="G49" s="158">
        <f>ToS!$H$56</f>
        <v>1533.6</v>
      </c>
      <c r="H49" s="159">
        <f>Analisa!$G$137</f>
        <v>0</v>
      </c>
      <c r="I49" s="159">
        <f>H49*G49</f>
        <v>0</v>
      </c>
      <c r="M49" s="171"/>
    </row>
    <row r="50" spans="2:15">
      <c r="B50" s="165"/>
      <c r="C50" s="235" t="s">
        <v>269</v>
      </c>
      <c r="D50" s="236"/>
      <c r="E50" s="237"/>
      <c r="F50" s="161"/>
      <c r="G50" s="162"/>
      <c r="H50" s="163"/>
      <c r="I50" s="163"/>
    </row>
    <row r="51" spans="2:15">
      <c r="B51" s="164">
        <v>6</v>
      </c>
      <c r="C51" s="154" t="s">
        <v>271</v>
      </c>
      <c r="D51" s="155"/>
      <c r="E51" s="156"/>
      <c r="F51" s="157" t="s">
        <v>78</v>
      </c>
      <c r="G51" s="158">
        <f>ToS!H57</f>
        <v>56</v>
      </c>
      <c r="H51" s="159">
        <f>'Hrg Bahan'!$E$44</f>
        <v>0</v>
      </c>
      <c r="I51" s="159">
        <f>H51*G51</f>
        <v>0</v>
      </c>
      <c r="M51" s="171"/>
    </row>
    <row r="52" spans="2:15">
      <c r="B52" s="165"/>
      <c r="C52" s="235" t="s">
        <v>272</v>
      </c>
      <c r="D52" s="236"/>
      <c r="E52" s="237"/>
      <c r="F52" s="161"/>
      <c r="G52" s="162"/>
      <c r="H52" s="163"/>
      <c r="I52" s="163"/>
    </row>
    <row r="53" spans="2:15">
      <c r="B53" s="164">
        <v>7</v>
      </c>
      <c r="C53" s="154" t="s">
        <v>275</v>
      </c>
      <c r="D53" s="155"/>
      <c r="E53" s="156"/>
      <c r="F53" s="157" t="s">
        <v>78</v>
      </c>
      <c r="G53" s="158">
        <f>ToS!$H$58</f>
        <v>1160</v>
      </c>
      <c r="H53" s="159">
        <f>'Hrg Bahan'!$E$45</f>
        <v>0</v>
      </c>
      <c r="I53" s="159">
        <f>H53*G53</f>
        <v>0</v>
      </c>
      <c r="M53" s="171"/>
    </row>
    <row r="54" spans="2:15">
      <c r="B54" s="165"/>
      <c r="C54" s="235" t="s">
        <v>274</v>
      </c>
      <c r="D54" s="236"/>
      <c r="E54" s="237"/>
      <c r="F54" s="161"/>
      <c r="G54" s="162"/>
      <c r="H54" s="163"/>
      <c r="I54" s="163"/>
      <c r="M54" s="205"/>
      <c r="N54" s="208"/>
    </row>
    <row r="55" spans="2:15" ht="15.75">
      <c r="B55" s="164">
        <v>8</v>
      </c>
      <c r="C55" s="154" t="s">
        <v>290</v>
      </c>
      <c r="D55" s="155"/>
      <c r="E55" s="156"/>
      <c r="F55" s="157" t="s">
        <v>258</v>
      </c>
      <c r="G55" s="158">
        <f>ROUND(ToS!$H$64,2)</f>
        <v>948.55</v>
      </c>
      <c r="H55" s="159">
        <f>Analisa!$G$182</f>
        <v>0</v>
      </c>
      <c r="I55" s="159">
        <f>H55*G55</f>
        <v>0</v>
      </c>
      <c r="M55" s="171"/>
      <c r="N55" s="208"/>
    </row>
    <row r="56" spans="2:15">
      <c r="B56" s="165"/>
      <c r="C56" s="235" t="s">
        <v>291</v>
      </c>
      <c r="D56" s="236"/>
      <c r="E56" s="237"/>
      <c r="F56" s="161"/>
      <c r="G56" s="162"/>
      <c r="H56" s="163"/>
      <c r="I56" s="163"/>
      <c r="M56" s="208"/>
      <c r="N56" s="208"/>
    </row>
    <row r="57" spans="2:15" ht="5.0999999999999996" customHeight="1">
      <c r="B57" s="166"/>
      <c r="C57" s="167"/>
      <c r="D57" s="167"/>
      <c r="E57" s="167"/>
      <c r="F57" s="167"/>
      <c r="G57" s="167"/>
      <c r="H57" s="167"/>
      <c r="I57" s="168"/>
    </row>
    <row r="58" spans="2:15" ht="15.75">
      <c r="B58" s="144" t="s">
        <v>315</v>
      </c>
      <c r="C58" s="145" t="s">
        <v>317</v>
      </c>
      <c r="D58" s="146"/>
      <c r="E58" s="147"/>
      <c r="F58" s="148"/>
      <c r="G58" s="169"/>
      <c r="H58" s="150"/>
      <c r="I58" s="151">
        <f>SUM(I59:I70)</f>
        <v>0</v>
      </c>
      <c r="M58" s="152"/>
      <c r="O58" s="222"/>
    </row>
    <row r="59" spans="2:15" ht="15.75">
      <c r="B59" s="164">
        <v>1</v>
      </c>
      <c r="C59" s="154" t="s">
        <v>361</v>
      </c>
      <c r="D59" s="155"/>
      <c r="E59" s="156"/>
      <c r="F59" s="157" t="s">
        <v>258</v>
      </c>
      <c r="G59" s="158">
        <f>ToS!$H$81</f>
        <v>692.92399999999998</v>
      </c>
      <c r="H59" s="159">
        <f>Analisa!$G$154</f>
        <v>0</v>
      </c>
      <c r="I59" s="159">
        <f>ROUNDDOWN(H59*G59,0)</f>
        <v>0</v>
      </c>
      <c r="M59" s="218"/>
      <c r="N59" s="208"/>
    </row>
    <row r="60" spans="2:15">
      <c r="B60" s="165"/>
      <c r="C60" s="235" t="s">
        <v>362</v>
      </c>
      <c r="D60" s="236"/>
      <c r="E60" s="237"/>
      <c r="F60" s="161"/>
      <c r="G60" s="162"/>
      <c r="H60" s="163"/>
      <c r="I60" s="163"/>
      <c r="M60" s="223"/>
      <c r="N60" s="208"/>
    </row>
    <row r="61" spans="2:15" ht="15.75">
      <c r="B61" s="164">
        <v>1</v>
      </c>
      <c r="C61" s="154" t="s">
        <v>363</v>
      </c>
      <c r="D61" s="155"/>
      <c r="E61" s="156"/>
      <c r="F61" s="157" t="s">
        <v>258</v>
      </c>
      <c r="G61" s="158">
        <f>ToS!$H$82</f>
        <v>116.72499999999999</v>
      </c>
      <c r="H61" s="159">
        <f>Analisa!$G$163</f>
        <v>0</v>
      </c>
      <c r="I61" s="159">
        <f>ROUNDDOWN(H61*G61,0)</f>
        <v>0</v>
      </c>
      <c r="M61" s="218"/>
      <c r="N61" s="208"/>
    </row>
    <row r="62" spans="2:15">
      <c r="B62" s="165"/>
      <c r="C62" s="235" t="s">
        <v>359</v>
      </c>
      <c r="D62" s="236"/>
      <c r="E62" s="237"/>
      <c r="F62" s="161"/>
      <c r="G62" s="162"/>
      <c r="H62" s="163"/>
      <c r="I62" s="163"/>
      <c r="M62" s="223"/>
      <c r="N62" s="208"/>
    </row>
    <row r="63" spans="2:15">
      <c r="B63" s="164">
        <v>2</v>
      </c>
      <c r="C63" s="154" t="s">
        <v>311</v>
      </c>
      <c r="D63" s="155"/>
      <c r="E63" s="156"/>
      <c r="F63" s="157" t="s">
        <v>150</v>
      </c>
      <c r="G63" s="158">
        <f>ToS!$D$81</f>
        <v>32.840000000000003</v>
      </c>
      <c r="H63" s="159">
        <f>Analisa!$G$172</f>
        <v>0</v>
      </c>
      <c r="I63" s="159">
        <f>ROUNDDOWN(H63*G63,0)</f>
        <v>0</v>
      </c>
      <c r="M63" s="218"/>
      <c r="N63" s="208"/>
    </row>
    <row r="64" spans="2:15">
      <c r="B64" s="165"/>
      <c r="C64" s="235" t="s">
        <v>314</v>
      </c>
      <c r="D64" s="236"/>
      <c r="E64" s="237"/>
      <c r="F64" s="161"/>
      <c r="G64" s="162"/>
      <c r="H64" s="163"/>
      <c r="I64" s="163"/>
      <c r="M64" s="219"/>
      <c r="N64" s="208"/>
    </row>
    <row r="65" spans="2:14">
      <c r="B65" s="164">
        <v>3</v>
      </c>
      <c r="C65" s="154" t="s">
        <v>329</v>
      </c>
      <c r="D65" s="155"/>
      <c r="E65" s="156"/>
      <c r="F65" s="157" t="s">
        <v>76</v>
      </c>
      <c r="G65" s="158">
        <f>ToS!$H$84</f>
        <v>547.31399999999996</v>
      </c>
      <c r="H65" s="159">
        <f>Analisa!$G$145</f>
        <v>0</v>
      </c>
      <c r="I65" s="159">
        <f>ROUNDDOWN(H65*G65,0)</f>
        <v>0</v>
      </c>
      <c r="M65" s="218"/>
      <c r="N65" s="208"/>
    </row>
    <row r="66" spans="2:14">
      <c r="B66" s="165"/>
      <c r="C66" s="235" t="s">
        <v>373</v>
      </c>
      <c r="D66" s="236"/>
      <c r="E66" s="237"/>
      <c r="F66" s="161"/>
      <c r="G66" s="162"/>
      <c r="H66" s="163"/>
      <c r="I66" s="163"/>
      <c r="M66" s="219"/>
      <c r="N66" s="208"/>
    </row>
    <row r="67" spans="2:14">
      <c r="B67" s="164">
        <v>4</v>
      </c>
      <c r="C67" s="154" t="s">
        <v>330</v>
      </c>
      <c r="D67" s="155"/>
      <c r="E67" s="156"/>
      <c r="F67" s="157" t="s">
        <v>150</v>
      </c>
      <c r="G67" s="158">
        <f>ToS!$H$88</f>
        <v>76</v>
      </c>
      <c r="H67" s="159">
        <f>Analisa!$G$191</f>
        <v>0</v>
      </c>
      <c r="I67" s="159">
        <f>ROUND(H67*G67,0)</f>
        <v>0</v>
      </c>
      <c r="M67" s="218"/>
      <c r="N67" s="208"/>
    </row>
    <row r="68" spans="2:14">
      <c r="B68" s="165"/>
      <c r="C68" s="235" t="s">
        <v>331</v>
      </c>
      <c r="D68" s="236"/>
      <c r="E68" s="237"/>
      <c r="F68" s="161"/>
      <c r="G68" s="162"/>
      <c r="H68" s="163"/>
      <c r="I68" s="163"/>
      <c r="M68" s="219"/>
      <c r="N68" s="208"/>
    </row>
    <row r="69" spans="2:14">
      <c r="B69" s="164">
        <v>5</v>
      </c>
      <c r="C69" s="154" t="s">
        <v>332</v>
      </c>
      <c r="D69" s="155"/>
      <c r="E69" s="156"/>
      <c r="F69" s="157" t="s">
        <v>150</v>
      </c>
      <c r="G69" s="158">
        <f>ToS!$H$89</f>
        <v>151.19999999999999</v>
      </c>
      <c r="H69" s="159">
        <f>Analisa!$G$200</f>
        <v>0</v>
      </c>
      <c r="I69" s="159">
        <f>ROUND(H69*G69,0)</f>
        <v>0</v>
      </c>
      <c r="M69" s="218"/>
      <c r="N69" s="208"/>
    </row>
    <row r="70" spans="2:14">
      <c r="B70" s="165"/>
      <c r="C70" s="235" t="s">
        <v>333</v>
      </c>
      <c r="D70" s="236"/>
      <c r="E70" s="237"/>
      <c r="F70" s="161"/>
      <c r="G70" s="162"/>
      <c r="H70" s="163"/>
      <c r="I70" s="163"/>
      <c r="M70" s="207"/>
      <c r="N70" s="208"/>
    </row>
    <row r="71" spans="2:14" ht="5.0999999999999996" customHeight="1">
      <c r="B71" s="166"/>
      <c r="C71" s="167"/>
      <c r="D71" s="167"/>
      <c r="E71" s="167"/>
      <c r="F71" s="167"/>
      <c r="G71" s="167"/>
      <c r="H71" s="167"/>
      <c r="I71" s="168"/>
    </row>
    <row r="72" spans="2:14" ht="15.75">
      <c r="B72" s="144" t="s">
        <v>321</v>
      </c>
      <c r="C72" s="145" t="s">
        <v>316</v>
      </c>
      <c r="D72" s="146"/>
      <c r="E72" s="147"/>
      <c r="F72" s="148"/>
      <c r="G72" s="169"/>
      <c r="H72" s="150"/>
      <c r="I72" s="151">
        <f>SUM(I73:I82)</f>
        <v>0</v>
      </c>
      <c r="M72" s="152"/>
    </row>
    <row r="73" spans="2:14" ht="15.75">
      <c r="B73" s="164">
        <v>1</v>
      </c>
      <c r="C73" s="154" t="s">
        <v>341</v>
      </c>
      <c r="D73" s="155"/>
      <c r="E73" s="156"/>
      <c r="F73" s="157" t="s">
        <v>258</v>
      </c>
      <c r="G73" s="158">
        <f>ToS!$H$91</f>
        <v>108.3</v>
      </c>
      <c r="H73" s="159">
        <f>Analisa!$G$209</f>
        <v>0</v>
      </c>
      <c r="I73" s="159">
        <f>H73*G73</f>
        <v>0</v>
      </c>
      <c r="M73" s="171"/>
      <c r="N73" s="208"/>
    </row>
    <row r="74" spans="2:14">
      <c r="B74" s="165"/>
      <c r="C74" s="235" t="s">
        <v>343</v>
      </c>
      <c r="D74" s="236"/>
      <c r="E74" s="237"/>
      <c r="F74" s="161"/>
      <c r="G74" s="162"/>
      <c r="H74" s="163"/>
      <c r="I74" s="163"/>
      <c r="M74" s="206"/>
      <c r="N74" s="208"/>
    </row>
    <row r="75" spans="2:14" ht="15.75">
      <c r="B75" s="164">
        <v>2</v>
      </c>
      <c r="C75" s="154" t="s">
        <v>342</v>
      </c>
      <c r="D75" s="155"/>
      <c r="E75" s="156"/>
      <c r="F75" s="157" t="s">
        <v>258</v>
      </c>
      <c r="G75" s="158">
        <f>ToS!$H$92</f>
        <v>228</v>
      </c>
      <c r="H75" s="159">
        <f>Analisa!$G$217</f>
        <v>0</v>
      </c>
      <c r="I75" s="159">
        <f>H75*G75</f>
        <v>0</v>
      </c>
      <c r="M75" s="171"/>
      <c r="N75" s="208"/>
    </row>
    <row r="76" spans="2:14">
      <c r="B76" s="165"/>
      <c r="C76" s="235" t="s">
        <v>364</v>
      </c>
      <c r="D76" s="236"/>
      <c r="E76" s="237"/>
      <c r="F76" s="161"/>
      <c r="G76" s="162"/>
      <c r="H76" s="163"/>
      <c r="I76" s="163"/>
      <c r="M76" s="207"/>
      <c r="N76" s="208"/>
    </row>
    <row r="77" spans="2:14" ht="15.75">
      <c r="B77" s="164">
        <v>3</v>
      </c>
      <c r="C77" s="154" t="s">
        <v>345</v>
      </c>
      <c r="D77" s="155"/>
      <c r="E77" s="156"/>
      <c r="F77" s="157" t="s">
        <v>258</v>
      </c>
      <c r="G77" s="158">
        <f>ToS!$H$93</f>
        <v>228</v>
      </c>
      <c r="H77" s="159">
        <f>Analisa!$G$225</f>
        <v>0</v>
      </c>
      <c r="I77" s="159">
        <f>H77*G77</f>
        <v>0</v>
      </c>
      <c r="M77" s="171"/>
      <c r="N77" s="208"/>
    </row>
    <row r="78" spans="2:14">
      <c r="B78" s="165"/>
      <c r="C78" s="235" t="s">
        <v>365</v>
      </c>
      <c r="D78" s="236"/>
      <c r="E78" s="237"/>
      <c r="F78" s="161"/>
      <c r="G78" s="162"/>
      <c r="H78" s="163"/>
      <c r="I78" s="163"/>
      <c r="M78" s="207"/>
      <c r="N78" s="208"/>
    </row>
    <row r="79" spans="2:14">
      <c r="B79" s="164">
        <v>4</v>
      </c>
      <c r="C79" s="154" t="s">
        <v>346</v>
      </c>
      <c r="D79" s="155"/>
      <c r="E79" s="156"/>
      <c r="F79" s="157" t="s">
        <v>150</v>
      </c>
      <c r="G79" s="158">
        <f>ToS!H94</f>
        <v>24</v>
      </c>
      <c r="H79" s="159">
        <f>Analisa!$G$241</f>
        <v>0</v>
      </c>
      <c r="I79" s="159">
        <f>H79*G79</f>
        <v>0</v>
      </c>
      <c r="M79" s="171"/>
      <c r="N79" s="208"/>
    </row>
    <row r="80" spans="2:14">
      <c r="B80" s="165"/>
      <c r="C80" s="235" t="s">
        <v>369</v>
      </c>
      <c r="D80" s="236"/>
      <c r="E80" s="237"/>
      <c r="F80" s="161"/>
      <c r="G80" s="162"/>
      <c r="H80" s="163"/>
      <c r="I80" s="163"/>
      <c r="M80" s="207"/>
      <c r="N80" s="208"/>
    </row>
    <row r="81" spans="2:14">
      <c r="B81" s="164">
        <v>5</v>
      </c>
      <c r="C81" s="154" t="s">
        <v>347</v>
      </c>
      <c r="D81" s="155"/>
      <c r="E81" s="156"/>
      <c r="F81" s="157" t="s">
        <v>150</v>
      </c>
      <c r="G81" s="158">
        <f>ToS!$H$95</f>
        <v>38</v>
      </c>
      <c r="H81" s="159">
        <f>Analisa!$G$257</f>
        <v>0</v>
      </c>
      <c r="I81" s="159">
        <f>H81*G81</f>
        <v>0</v>
      </c>
      <c r="M81" s="171"/>
      <c r="N81" s="208"/>
    </row>
    <row r="82" spans="2:14">
      <c r="B82" s="165"/>
      <c r="C82" s="235" t="s">
        <v>369</v>
      </c>
      <c r="D82" s="236"/>
      <c r="E82" s="237"/>
      <c r="F82" s="161"/>
      <c r="G82" s="162"/>
      <c r="H82" s="163"/>
      <c r="I82" s="163"/>
      <c r="M82" s="207"/>
      <c r="N82" s="208"/>
    </row>
    <row r="83" spans="2:14" ht="5.0999999999999996" customHeight="1">
      <c r="B83" s="192"/>
      <c r="C83" s="192"/>
      <c r="D83" s="192"/>
      <c r="E83" s="192"/>
      <c r="F83" s="192"/>
      <c r="G83" s="192"/>
      <c r="H83" s="192"/>
      <c r="I83" s="192"/>
    </row>
    <row r="84" spans="2:14">
      <c r="B84" s="170"/>
      <c r="C84" s="170"/>
      <c r="D84" s="170"/>
      <c r="E84" s="170"/>
      <c r="F84" s="170"/>
      <c r="G84" s="170"/>
      <c r="H84" s="170"/>
      <c r="I84" s="170"/>
    </row>
    <row r="85" spans="2:14">
      <c r="M85" s="207"/>
      <c r="N85" s="209"/>
    </row>
    <row r="86" spans="2:14">
      <c r="N86" s="209"/>
    </row>
  </sheetData>
  <mergeCells count="33">
    <mergeCell ref="C74:E74"/>
    <mergeCell ref="C82:E82"/>
    <mergeCell ref="C70:E70"/>
    <mergeCell ref="C66:E66"/>
    <mergeCell ref="C68:E68"/>
    <mergeCell ref="C78:E78"/>
    <mergeCell ref="C76:E76"/>
    <mergeCell ref="C80:E80"/>
    <mergeCell ref="C8:E8"/>
    <mergeCell ref="C12:E12"/>
    <mergeCell ref="C18:E18"/>
    <mergeCell ref="C14:E14"/>
    <mergeCell ref="C16:E16"/>
    <mergeCell ref="C26:E26"/>
    <mergeCell ref="C30:E30"/>
    <mergeCell ref="C22:E22"/>
    <mergeCell ref="C24:E24"/>
    <mergeCell ref="C34:E34"/>
    <mergeCell ref="C32:E32"/>
    <mergeCell ref="C44:E44"/>
    <mergeCell ref="C28:E28"/>
    <mergeCell ref="C42:E42"/>
    <mergeCell ref="C52:E52"/>
    <mergeCell ref="C50:E50"/>
    <mergeCell ref="C36:E36"/>
    <mergeCell ref="C38:E38"/>
    <mergeCell ref="C48:E48"/>
    <mergeCell ref="C46:E46"/>
    <mergeCell ref="C64:E64"/>
    <mergeCell ref="C62:E62"/>
    <mergeCell ref="C56:E56"/>
    <mergeCell ref="C54:E54"/>
    <mergeCell ref="C60:E60"/>
  </mergeCells>
  <printOptions horizontalCentered="1"/>
  <pageMargins left="0.59055118110236227" right="0.39370078740157483" top="1.1811023622047245" bottom="0.98425196850393704" header="0.31496062992125984" footer="0.31496062992125984"/>
  <pageSetup paperSize="9" scale="73" fitToHeight="0" orientation="portrait" horizontalDpi="300" verticalDpi="300" r:id="rId1"/>
  <rowBreaks count="1" manualBreakCount="1">
    <brk id="48" max="9" man="1"/>
  </rowBreaks>
  <ignoredErrors>
    <ignoredError sqref="G13:G16 G21 G23 G25 G27 G29 G31 G33 G41 G43 G35 G47 G45 G59 G63 G49:G55 G37 G65:G69 G73 G61 G75:G8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T79"/>
  <sheetViews>
    <sheetView showGridLines="0" view="pageBreakPreview" zoomScaleNormal="100" zoomScaleSheetLayoutView="100" workbookViewId="0">
      <selection activeCell="J7" sqref="J7"/>
    </sheetView>
  </sheetViews>
  <sheetFormatPr defaultRowHeight="16.5"/>
  <cols>
    <col min="1" max="1" width="4.7109375" style="1" customWidth="1"/>
    <col min="2" max="3" width="3.7109375" style="1" customWidth="1"/>
    <col min="4" max="4" width="65.85546875" style="1" customWidth="1"/>
    <col min="5" max="5" width="21" style="1" customWidth="1"/>
    <col min="6" max="6" width="14.28515625" style="1" customWidth="1"/>
    <col min="7" max="23" width="9.140625" style="1"/>
    <col min="24" max="24" width="9.140625" style="3" customWidth="1"/>
    <col min="25" max="25" width="17.140625" style="3" bestFit="1" customWidth="1"/>
    <col min="26" max="30" width="9.140625" style="3" customWidth="1"/>
    <col min="31" max="31" width="11" style="3" customWidth="1"/>
    <col min="32" max="39" width="9.140625" style="3" customWidth="1"/>
    <col min="40" max="40" width="9.140625" style="4" customWidth="1"/>
    <col min="41" max="46" width="9.140625" style="4"/>
    <col min="47" max="16384" width="9.140625" style="1"/>
  </cols>
  <sheetData>
    <row r="1" spans="1:36">
      <c r="A1" s="2" t="s">
        <v>16</v>
      </c>
    </row>
    <row r="2" spans="1:36">
      <c r="A2" s="2" t="s">
        <v>13</v>
      </c>
    </row>
    <row r="5" spans="1:36">
      <c r="A5" s="1" t="s">
        <v>0</v>
      </c>
      <c r="C5" s="1" t="s">
        <v>1</v>
      </c>
      <c r="D5" s="1" t="str">
        <f>RAB!E3</f>
        <v>Pembangunan Lapangan Tenis Indoor</v>
      </c>
    </row>
    <row r="6" spans="1:36">
      <c r="A6" s="1" t="s">
        <v>2</v>
      </c>
      <c r="C6" s="1" t="s">
        <v>1</v>
      </c>
      <c r="D6" s="1" t="str">
        <f>RAB!E4</f>
        <v>PT ANTAM Tbk UBPP Logam Mulia</v>
      </c>
    </row>
    <row r="7" spans="1:36">
      <c r="D7" s="1" t="str">
        <f>RAB!E5</f>
        <v>Jl. Pemuda – Jl.Raya Bekasi Km.18</v>
      </c>
    </row>
    <row r="8" spans="1:36">
      <c r="D8" s="1" t="str">
        <f>RAB!E6</f>
        <v>Pulogadung, Jakarta 13010</v>
      </c>
    </row>
    <row r="10" spans="1:36" ht="24.95" customHeight="1">
      <c r="A10" s="5" t="s">
        <v>3</v>
      </c>
      <c r="B10" s="244" t="s">
        <v>4</v>
      </c>
      <c r="C10" s="244"/>
      <c r="D10" s="244"/>
      <c r="E10" s="5" t="s">
        <v>14</v>
      </c>
      <c r="F10" s="5" t="s">
        <v>7</v>
      </c>
    </row>
    <row r="11" spans="1:36" ht="5.0999999999999996" customHeight="1"/>
    <row r="12" spans="1:36">
      <c r="A12" s="6" t="s">
        <v>8</v>
      </c>
      <c r="B12" s="7" t="str">
        <f>RAB!C10</f>
        <v>PEKERJAAN PERSIAPAN</v>
      </c>
      <c r="C12" s="8"/>
      <c r="D12" s="9"/>
      <c r="E12" s="10">
        <f>RAB!$I$10</f>
        <v>0</v>
      </c>
      <c r="F12" s="6"/>
    </row>
    <row r="13" spans="1:36">
      <c r="A13" s="6" t="s">
        <v>11</v>
      </c>
      <c r="B13" s="7" t="str">
        <f>RAB!$C$20</f>
        <v>PEKERJAAN GALIAN DAN STRUKTUR BAWAH</v>
      </c>
      <c r="C13" s="8"/>
      <c r="D13" s="9"/>
      <c r="E13" s="10">
        <f>RAB!$I$20</f>
        <v>0</v>
      </c>
      <c r="F13" s="6"/>
    </row>
    <row r="14" spans="1:36">
      <c r="A14" s="6" t="s">
        <v>15</v>
      </c>
      <c r="B14" s="7" t="str">
        <f>RAB!C40</f>
        <v>PEKERJAAN STRUKTUR ATAS</v>
      </c>
      <c r="C14" s="8"/>
      <c r="D14" s="9"/>
      <c r="E14" s="10">
        <f>RAB!$I$40</f>
        <v>0</v>
      </c>
      <c r="F14" s="6"/>
      <c r="Y14" s="11">
        <f>E21</f>
        <v>0</v>
      </c>
      <c r="AA14" s="11">
        <f>ROUNDDOWN($Y14,-9)/1000000000</f>
        <v>0</v>
      </c>
      <c r="AD14" s="11">
        <f>ROUNDDOWN($Y14,-6)/1000000-1000*AA14</f>
        <v>0</v>
      </c>
      <c r="AG14" s="11">
        <f>ROUNDDOWN($Y14,-3)/1000-1000000*AA14-1000*AD14</f>
        <v>0</v>
      </c>
      <c r="AJ14" s="11">
        <f>ROUNDDOWN($Y14,0)-1000000000*AA14-1000000*AD14-AG14*1000</f>
        <v>0</v>
      </c>
    </row>
    <row r="15" spans="1:36">
      <c r="A15" s="6" t="s">
        <v>315</v>
      </c>
      <c r="B15" s="7" t="str">
        <f>RAB!$C$58</f>
        <v>PEKERJAAN ATAP DAN TALANG</v>
      </c>
      <c r="C15" s="8"/>
      <c r="D15" s="9"/>
      <c r="E15" s="10">
        <f>RAB!$I$58</f>
        <v>0</v>
      </c>
      <c r="F15" s="6"/>
      <c r="AA15" s="3" t="str">
        <f>TRIM(AA27&amp;" "&amp;AB27&amp;" "&amp;AC27)</f>
        <v/>
      </c>
      <c r="AD15" s="3" t="str">
        <f>TRIM(AD27&amp;" "&amp;AE27&amp;" "&amp;AF27)</f>
        <v/>
      </c>
      <c r="AG15" s="3" t="str">
        <f>TRIM(AG27&amp;" "&amp;AH27&amp;" "&amp;AI27)</f>
        <v/>
      </c>
      <c r="AJ15" s="3" t="str">
        <f>TRIM(AJ27&amp;" "&amp;AK27&amp;" "&amp;AL27)</f>
        <v/>
      </c>
    </row>
    <row r="16" spans="1:36">
      <c r="A16" s="6" t="s">
        <v>321</v>
      </c>
      <c r="B16" s="7" t="str">
        <f>RAB!C72</f>
        <v>PEKERJAAN DINDING</v>
      </c>
      <c r="C16" s="8"/>
      <c r="D16" s="9"/>
      <c r="E16" s="10">
        <f>RAB!$I$72</f>
        <v>0</v>
      </c>
      <c r="F16" s="6"/>
    </row>
    <row r="17" spans="1:38">
      <c r="B17" s="7"/>
      <c r="C17" s="8" t="s">
        <v>17</v>
      </c>
      <c r="D17" s="9"/>
      <c r="E17" s="10">
        <f>SUM(E12:E16)</f>
        <v>0</v>
      </c>
      <c r="F17" s="12"/>
    </row>
    <row r="18" spans="1:38">
      <c r="B18" s="7"/>
      <c r="C18" s="8" t="s">
        <v>69</v>
      </c>
      <c r="D18" s="9"/>
      <c r="E18" s="10">
        <f>ROUND(0.1*E17,-2)</f>
        <v>0</v>
      </c>
      <c r="F18" s="12"/>
    </row>
    <row r="19" spans="1:38" ht="17.25" thickBot="1">
      <c r="B19" s="7"/>
      <c r="C19" s="8" t="s">
        <v>17</v>
      </c>
      <c r="D19" s="9"/>
      <c r="E19" s="10">
        <f>SUM(E17:E18)</f>
        <v>0</v>
      </c>
      <c r="F19" s="12"/>
    </row>
    <row r="20" spans="1:38" ht="17.25">
      <c r="B20" s="7"/>
      <c r="C20" s="8" t="s">
        <v>18</v>
      </c>
      <c r="D20" s="9"/>
      <c r="E20" s="10">
        <f>ROUND(E19,-4)</f>
        <v>0</v>
      </c>
      <c r="F20" s="12"/>
      <c r="X20" s="13" t="s">
        <v>25</v>
      </c>
      <c r="Y20" s="14"/>
      <c r="Z20" s="15"/>
      <c r="AA20" s="3" t="s">
        <v>26</v>
      </c>
      <c r="AC20" s="11">
        <f>AA14-AA21*100</f>
        <v>0</v>
      </c>
      <c r="AD20" s="3" t="s">
        <v>27</v>
      </c>
      <c r="AF20" s="11">
        <f>AD14-AD21*100</f>
        <v>0</v>
      </c>
      <c r="AG20" s="3" t="s">
        <v>28</v>
      </c>
      <c r="AI20" s="11">
        <f>AG14-AG21*100</f>
        <v>0</v>
      </c>
      <c r="AJ20" s="3" t="s">
        <v>29</v>
      </c>
      <c r="AL20" s="11">
        <f>AJ14-AJ21*100</f>
        <v>0</v>
      </c>
    </row>
    <row r="21" spans="1:38" ht="17.25">
      <c r="B21" s="7"/>
      <c r="C21" s="8" t="s">
        <v>19</v>
      </c>
      <c r="D21" s="9"/>
      <c r="E21" s="10">
        <f>SUM(E20:E20)</f>
        <v>0</v>
      </c>
      <c r="F21" s="12"/>
      <c r="X21" s="16">
        <v>1</v>
      </c>
      <c r="Y21" s="17" t="s">
        <v>30</v>
      </c>
      <c r="Z21" s="15"/>
      <c r="AA21" s="11">
        <f>ROUNDDOWN(AA14,-2)/100</f>
        <v>0</v>
      </c>
      <c r="AB21" s="11">
        <f>ROUNDDOWN(AA14,-1)/10-10*AA21</f>
        <v>0</v>
      </c>
      <c r="AC21" s="11">
        <f>ROUNDDOWN(AA14,0)-100*AA21-10*AB21</f>
        <v>0</v>
      </c>
      <c r="AD21" s="11">
        <f>ROUNDDOWN(AD14,-2)/100</f>
        <v>0</v>
      </c>
      <c r="AE21" s="11">
        <f>ROUNDDOWN(AD14,-1)/10-10*AD21</f>
        <v>0</v>
      </c>
      <c r="AF21" s="11">
        <f>ROUNDDOWN(AD14,0)-100*AD21-10*AE21</f>
        <v>0</v>
      </c>
      <c r="AG21" s="11">
        <f>ROUNDDOWN(AG14,-2)/100</f>
        <v>0</v>
      </c>
      <c r="AH21" s="11">
        <f>ROUNDDOWN(AG14,-1)/10-10*AG21</f>
        <v>0</v>
      </c>
      <c r="AI21" s="11">
        <f>ROUNDDOWN(AG14,0)-100*AG21-10*AH21</f>
        <v>0</v>
      </c>
      <c r="AJ21" s="11">
        <f>ROUNDDOWN(AJ14,-2)/100</f>
        <v>0</v>
      </c>
      <c r="AK21" s="11">
        <f>ROUNDDOWN(AJ14,-1)/10-10*AJ21</f>
        <v>0</v>
      </c>
      <c r="AL21" s="11">
        <f>ROUNDDOWN(AJ14,0)-100*AJ21-10*AK21</f>
        <v>0</v>
      </c>
    </row>
    <row r="22" spans="1:38" ht="17.25">
      <c r="X22" s="16">
        <v>2</v>
      </c>
      <c r="Y22" s="17" t="s">
        <v>31</v>
      </c>
      <c r="Z22" s="15"/>
      <c r="AA22" s="11"/>
      <c r="AB22" s="11"/>
      <c r="AC22" s="11"/>
      <c r="AD22" s="11"/>
      <c r="AE22" s="11"/>
      <c r="AF22" s="11"/>
      <c r="AG22" s="11"/>
      <c r="AH22" s="11"/>
      <c r="AI22" s="11"/>
      <c r="AJ22" s="11"/>
      <c r="AK22" s="11"/>
      <c r="AL22" s="11"/>
    </row>
    <row r="23" spans="1:38" ht="17.25" customHeight="1">
      <c r="E23" s="25"/>
      <c r="X23" s="16">
        <v>3</v>
      </c>
      <c r="Y23" s="17" t="s">
        <v>32</v>
      </c>
      <c r="Z23" s="15"/>
      <c r="AA23" s="11"/>
      <c r="AB23" s="11"/>
      <c r="AC23" s="11"/>
      <c r="AD23" s="11"/>
      <c r="AE23" s="11"/>
      <c r="AF23" s="11"/>
      <c r="AG23" s="11"/>
      <c r="AH23" s="11"/>
      <c r="AI23" s="11"/>
      <c r="AJ23" s="11"/>
      <c r="AK23" s="11"/>
      <c r="AL23" s="11"/>
    </row>
    <row r="24" spans="1:38" ht="17.25">
      <c r="A24" s="1" t="s">
        <v>20</v>
      </c>
      <c r="D24" s="246" t="str">
        <f>AA31</f>
        <v/>
      </c>
      <c r="E24" s="246"/>
      <c r="F24" s="25"/>
      <c r="X24" s="16">
        <v>4</v>
      </c>
      <c r="Y24" s="17" t="s">
        <v>33</v>
      </c>
      <c r="Z24" s="15"/>
      <c r="AA24" s="11"/>
      <c r="AB24" s="11"/>
      <c r="AC24" s="11"/>
      <c r="AD24" s="11"/>
      <c r="AE24" s="11"/>
      <c r="AF24" s="11"/>
      <c r="AG24" s="11"/>
      <c r="AH24" s="11"/>
      <c r="AI24" s="11"/>
      <c r="AJ24" s="11"/>
      <c r="AK24" s="11"/>
      <c r="AL24" s="11"/>
    </row>
    <row r="25" spans="1:38" ht="17.25">
      <c r="F25" s="25"/>
      <c r="X25" s="16">
        <v>5</v>
      </c>
      <c r="Y25" s="17" t="s">
        <v>34</v>
      </c>
      <c r="Z25" s="15"/>
      <c r="AA25" s="3" t="str">
        <f>IF(AA21=0,"",VLOOKUP(AA21,$X$65:$Y$74,2,FALSE))</f>
        <v/>
      </c>
      <c r="AB25" s="3" t="str">
        <f>IF(AB21=0,"",VLOOKUP(AB21,$X$35:$Y$44,2,FALSE))</f>
        <v/>
      </c>
      <c r="AC25" s="3" t="str">
        <f>IF(AC21=0,"",VLOOKUP(AC21,$X$21:$Y$30,2,FALSE))</f>
        <v/>
      </c>
      <c r="AD25" s="3" t="str">
        <f>IF(AD21=0,"",VLOOKUP(AD21,$X$65:$Y$74,2,FALSE))</f>
        <v/>
      </c>
      <c r="AE25" s="3" t="str">
        <f>IF(AE21=0,"",VLOOKUP(AE21,$X$35:$Y$44,2,FALSE))</f>
        <v/>
      </c>
      <c r="AF25" s="3" t="str">
        <f>IF(AF21=0,"",VLOOKUP(AF21,$X$21:$Y$30,2,FALSE))</f>
        <v/>
      </c>
      <c r="AG25" s="3" t="str">
        <f>IF(AG21=0,"",VLOOKUP(AG21,$X$65:$Y$74,2,FALSE))</f>
        <v/>
      </c>
      <c r="AH25" s="3" t="str">
        <f>IF(AH21=0,"",VLOOKUP(AH21,$X$35:$Y$44,2,FALSE))</f>
        <v/>
      </c>
      <c r="AI25" s="3" t="str">
        <f>IF(AI21=0,"",VLOOKUP(AI21,$X$21:$Y$30,2,FALSE))</f>
        <v/>
      </c>
      <c r="AJ25" s="3" t="str">
        <f>IF(AJ21=0,"",VLOOKUP(AJ21,$X$65:$Y$74,2,FALSE))</f>
        <v/>
      </c>
      <c r="AK25" s="3" t="str">
        <f>IF(AK21=0,"",VLOOKUP(AK21,$X$35:$Y$44,2,FALSE))</f>
        <v/>
      </c>
      <c r="AL25" s="3" t="str">
        <f>IF(AL21=0,"",VLOOKUP(AL21,$X$21:$Y$30,2,FALSE))</f>
        <v/>
      </c>
    </row>
    <row r="26" spans="1:38" ht="17.25">
      <c r="E26" s="247">
        <v>45054</v>
      </c>
      <c r="F26" s="247"/>
      <c r="X26" s="16">
        <v>6</v>
      </c>
      <c r="Y26" s="17" t="s">
        <v>35</v>
      </c>
      <c r="Z26" s="15"/>
      <c r="AC26" s="3" t="str">
        <f>IF(AB25="","",IF(AB21&gt;=2,"",VLOOKUP(AC20,$X$50:$Y$59,2,FALSE)))</f>
        <v/>
      </c>
      <c r="AF26" s="3" t="str">
        <f>IF(AE25="","",IF(AE21&gt;=2,"",VLOOKUP(AF20,$X$50:$Y$59,2,FALSE)))</f>
        <v/>
      </c>
      <c r="AI26" s="3" t="str">
        <f>IF(AH25="","",IF(AH21&gt;=2,"",VLOOKUP(AI20,$X$50:$Y$59,2,FALSE)))</f>
        <v/>
      </c>
      <c r="AL26" s="3" t="str">
        <f>IF(AK25="","",IF(AK21&gt;=2,"",VLOOKUP(AL20,$X$50:$Y$59,2,FALSE)))</f>
        <v/>
      </c>
    </row>
    <row r="27" spans="1:38" ht="17.25">
      <c r="B27" s="245" t="s">
        <v>157</v>
      </c>
      <c r="C27" s="245"/>
      <c r="D27" s="245"/>
      <c r="E27" s="248" t="s">
        <v>68</v>
      </c>
      <c r="F27" s="248"/>
      <c r="X27" s="16">
        <v>7</v>
      </c>
      <c r="Y27" s="17" t="s">
        <v>36</v>
      </c>
      <c r="Z27" s="15"/>
      <c r="AA27" s="3" t="str">
        <f>IF(AA25=0,"",AA25)</f>
        <v/>
      </c>
      <c r="AB27" s="3" t="str">
        <f>IF(AC26="",AB25,AC26)</f>
        <v/>
      </c>
      <c r="AC27" s="3" t="str">
        <f>IF(AC26="",AC25,"")</f>
        <v/>
      </c>
      <c r="AD27" s="3" t="str">
        <f>IF(AD25=0,"",AD25)</f>
        <v/>
      </c>
      <c r="AE27" s="3" t="str">
        <f>IF(AF26="",AE25,AF26)</f>
        <v/>
      </c>
      <c r="AF27" s="3" t="str">
        <f>IF(AF26="",AF25,"")</f>
        <v/>
      </c>
      <c r="AG27" s="3" t="str">
        <f>IF(AG25=0,"",AG25)</f>
        <v/>
      </c>
      <c r="AH27" s="3" t="str">
        <f>IF(AI26="",AH25,AI26)</f>
        <v/>
      </c>
      <c r="AI27" s="3" t="str">
        <f>IF(AI26="",AI25,"")</f>
        <v/>
      </c>
      <c r="AJ27" s="3" t="str">
        <f>IF(AJ25=0,"",AJ25)</f>
        <v/>
      </c>
      <c r="AK27" s="3" t="str">
        <f>IF(AL26="",AK25,AL26)</f>
        <v/>
      </c>
      <c r="AL27" s="3" t="str">
        <f>IF(AL26="",AL25,"")</f>
        <v/>
      </c>
    </row>
    <row r="28" spans="1:38" ht="17.25">
      <c r="E28" s="18"/>
      <c r="F28" s="23"/>
      <c r="X28" s="16">
        <v>8</v>
      </c>
      <c r="Y28" s="17" t="s">
        <v>37</v>
      </c>
      <c r="Z28" s="15"/>
    </row>
    <row r="29" spans="1:38" ht="17.25">
      <c r="E29" s="18"/>
      <c r="X29" s="16">
        <v>9</v>
      </c>
      <c r="Y29" s="17" t="s">
        <v>70</v>
      </c>
      <c r="Z29" s="15"/>
      <c r="AA29" s="3" t="str">
        <f>IF(AA14=0,"",TRIM(AA15&amp;" "&amp;AA20))</f>
        <v/>
      </c>
      <c r="AD29" s="3" t="str">
        <f>IF(AD14=0,"",TRIM(AD15&amp;" "&amp;AD20))</f>
        <v/>
      </c>
      <c r="AG29" s="3" t="str">
        <f>IF(AG14=0,"",TRIM(AG15&amp;" "&amp;AG20))</f>
        <v/>
      </c>
      <c r="AJ29" s="3" t="str">
        <f>IF(AJ14=0,"",TRIM(AJ15))</f>
        <v/>
      </c>
    </row>
    <row r="30" spans="1:38" ht="17.25">
      <c r="E30" s="18"/>
      <c r="X30" s="16">
        <v>0</v>
      </c>
      <c r="Y30" s="17"/>
      <c r="Z30" s="15"/>
    </row>
    <row r="31" spans="1:38" ht="18" thickBot="1">
      <c r="E31" s="18"/>
      <c r="X31" s="19"/>
      <c r="Y31" s="20"/>
      <c r="Z31" s="15"/>
      <c r="AA31" s="3" t="str">
        <f>IF(Y14=0,"",TRIM(AA29&amp;" "&amp;AD29&amp;" "&amp;AG29&amp;" "&amp;AJ29)&amp;" Rupiah")</f>
        <v/>
      </c>
    </row>
    <row r="32" spans="1:38" ht="17.25">
      <c r="B32" s="250" t="s">
        <v>182</v>
      </c>
      <c r="C32" s="250"/>
      <c r="D32" s="250"/>
      <c r="E32" s="249" t="s">
        <v>111</v>
      </c>
      <c r="F32" s="249"/>
      <c r="X32" s="15"/>
      <c r="Y32" s="15"/>
      <c r="Z32" s="15"/>
    </row>
    <row r="33" spans="1:26" ht="18" thickBot="1">
      <c r="B33" s="251" t="s">
        <v>183</v>
      </c>
      <c r="C33" s="251"/>
      <c r="D33" s="251"/>
      <c r="E33" s="245" t="s">
        <v>112</v>
      </c>
      <c r="F33" s="245"/>
      <c r="X33" s="21" t="s">
        <v>38</v>
      </c>
      <c r="Y33" s="22"/>
      <c r="Z33" s="15"/>
    </row>
    <row r="34" spans="1:26" ht="17.25">
      <c r="F34" s="24"/>
      <c r="X34" s="13" t="s">
        <v>25</v>
      </c>
      <c r="Y34" s="14"/>
      <c r="Z34" s="15"/>
    </row>
    <row r="35" spans="1:26" ht="17.25">
      <c r="D35" s="1" t="s">
        <v>24</v>
      </c>
      <c r="X35" s="16">
        <v>1</v>
      </c>
      <c r="Y35" s="17" t="s">
        <v>39</v>
      </c>
      <c r="Z35" s="15"/>
    </row>
    <row r="36" spans="1:26" ht="17.25">
      <c r="A36" s="242" t="s">
        <v>164</v>
      </c>
      <c r="B36" s="242"/>
      <c r="C36" s="242"/>
      <c r="D36" s="242"/>
      <c r="E36" s="242"/>
      <c r="F36" s="242"/>
      <c r="X36" s="16">
        <v>2</v>
      </c>
      <c r="Y36" s="17" t="s">
        <v>40</v>
      </c>
      <c r="Z36" s="15"/>
    </row>
    <row r="37" spans="1:26" ht="17.25">
      <c r="A37" s="194"/>
      <c r="B37" s="195"/>
      <c r="C37" s="195"/>
      <c r="D37" s="196"/>
      <c r="E37" s="196"/>
      <c r="F37" s="196"/>
      <c r="X37" s="16">
        <v>3</v>
      </c>
      <c r="Y37" s="17" t="s">
        <v>41</v>
      </c>
      <c r="Z37" s="15"/>
    </row>
    <row r="38" spans="1:26" ht="17.25">
      <c r="A38" s="195"/>
      <c r="B38" s="195"/>
      <c r="C38" s="195"/>
      <c r="D38" s="195"/>
      <c r="E38" s="195"/>
      <c r="F38" s="196"/>
      <c r="X38" s="16">
        <v>4</v>
      </c>
      <c r="Y38" s="17" t="s">
        <v>42</v>
      </c>
      <c r="Z38" s="15"/>
    </row>
    <row r="39" spans="1:26" ht="17.25">
      <c r="A39" s="195"/>
      <c r="B39" s="195"/>
      <c r="C39" s="195"/>
      <c r="D39" s="195"/>
      <c r="E39" s="195"/>
      <c r="F39" s="195"/>
      <c r="X39" s="16">
        <v>5</v>
      </c>
      <c r="Y39" s="17" t="s">
        <v>43</v>
      </c>
      <c r="Z39" s="15"/>
    </row>
    <row r="40" spans="1:26" ht="17.25">
      <c r="A40" s="195"/>
      <c r="B40" s="195"/>
      <c r="C40" s="195"/>
      <c r="D40" s="195"/>
      <c r="E40" s="195"/>
      <c r="F40" s="195"/>
      <c r="X40" s="16">
        <v>6</v>
      </c>
      <c r="Y40" s="17" t="s">
        <v>44</v>
      </c>
      <c r="Z40" s="15"/>
    </row>
    <row r="41" spans="1:26" ht="17.25">
      <c r="A41" s="243" t="s">
        <v>113</v>
      </c>
      <c r="B41" s="243"/>
      <c r="C41" s="243"/>
      <c r="D41" s="243"/>
      <c r="E41" s="243"/>
      <c r="F41" s="243"/>
      <c r="X41" s="16">
        <v>7</v>
      </c>
      <c r="Y41" s="17" t="s">
        <v>45</v>
      </c>
      <c r="Z41" s="15"/>
    </row>
    <row r="42" spans="1:26" ht="17.25">
      <c r="A42" s="242" t="s">
        <v>129</v>
      </c>
      <c r="B42" s="242"/>
      <c r="C42" s="242"/>
      <c r="D42" s="242"/>
      <c r="E42" s="242"/>
      <c r="F42" s="242"/>
      <c r="X42" s="16">
        <v>8</v>
      </c>
      <c r="Y42" s="17" t="s">
        <v>46</v>
      </c>
      <c r="Z42" s="15"/>
    </row>
    <row r="43" spans="1:26" ht="17.25">
      <c r="X43" s="16">
        <v>9</v>
      </c>
      <c r="Y43" s="17" t="s">
        <v>47</v>
      </c>
      <c r="Z43" s="15"/>
    </row>
    <row r="44" spans="1:26" ht="17.25">
      <c r="X44" s="16">
        <v>0</v>
      </c>
      <c r="Y44" s="17"/>
      <c r="Z44" s="15"/>
    </row>
    <row r="45" spans="1:26" ht="18" thickBot="1">
      <c r="X45" s="19"/>
      <c r="Y45" s="20"/>
      <c r="Z45" s="15"/>
    </row>
    <row r="46" spans="1:26" ht="17.25">
      <c r="X46" s="15"/>
      <c r="Y46" s="15"/>
      <c r="Z46" s="15"/>
    </row>
    <row r="47" spans="1:26" ht="17.25">
      <c r="X47" s="15"/>
      <c r="Y47" s="15"/>
      <c r="Z47" s="15"/>
    </row>
    <row r="48" spans="1:26" ht="18" thickBot="1">
      <c r="X48" s="21" t="s">
        <v>48</v>
      </c>
      <c r="Y48" s="22"/>
      <c r="Z48" s="15"/>
    </row>
    <row r="49" spans="24:26" ht="17.25">
      <c r="X49" s="13" t="s">
        <v>25</v>
      </c>
      <c r="Y49" s="14"/>
      <c r="Z49" s="15"/>
    </row>
    <row r="50" spans="24:26" ht="17.25">
      <c r="X50" s="16">
        <v>10</v>
      </c>
      <c r="Y50" s="17" t="s">
        <v>39</v>
      </c>
      <c r="Z50" s="15"/>
    </row>
    <row r="51" spans="24:26" ht="17.25">
      <c r="X51" s="16">
        <v>11</v>
      </c>
      <c r="Y51" s="17" t="s">
        <v>49</v>
      </c>
      <c r="Z51" s="15"/>
    </row>
    <row r="52" spans="24:26" ht="17.25">
      <c r="X52" s="16">
        <v>12</v>
      </c>
      <c r="Y52" s="17" t="s">
        <v>50</v>
      </c>
      <c r="Z52" s="15"/>
    </row>
    <row r="53" spans="24:26" ht="17.25">
      <c r="X53" s="16">
        <v>13</v>
      </c>
      <c r="Y53" s="17" t="s">
        <v>51</v>
      </c>
      <c r="Z53" s="15"/>
    </row>
    <row r="54" spans="24:26" ht="17.25">
      <c r="X54" s="16">
        <v>14</v>
      </c>
      <c r="Y54" s="17" t="s">
        <v>52</v>
      </c>
      <c r="Z54" s="15"/>
    </row>
    <row r="55" spans="24:26" ht="17.25">
      <c r="X55" s="16">
        <v>15</v>
      </c>
      <c r="Y55" s="17" t="s">
        <v>53</v>
      </c>
      <c r="Z55" s="15"/>
    </row>
    <row r="56" spans="24:26" ht="17.25">
      <c r="X56" s="16">
        <v>16</v>
      </c>
      <c r="Y56" s="17" t="s">
        <v>54</v>
      </c>
      <c r="Z56" s="15"/>
    </row>
    <row r="57" spans="24:26" ht="17.25">
      <c r="X57" s="16">
        <v>17</v>
      </c>
      <c r="Y57" s="17" t="s">
        <v>55</v>
      </c>
      <c r="Z57" s="15"/>
    </row>
    <row r="58" spans="24:26" ht="17.25">
      <c r="X58" s="16">
        <v>18</v>
      </c>
      <c r="Y58" s="17" t="s">
        <v>56</v>
      </c>
      <c r="Z58" s="15"/>
    </row>
    <row r="59" spans="24:26" ht="17.25">
      <c r="X59" s="16">
        <v>19</v>
      </c>
      <c r="Y59" s="17" t="s">
        <v>57</v>
      </c>
      <c r="Z59" s="15"/>
    </row>
    <row r="60" spans="24:26" ht="18" thickBot="1">
      <c r="X60" s="19"/>
      <c r="Y60" s="20"/>
      <c r="Z60" s="15"/>
    </row>
    <row r="61" spans="24:26" ht="17.25">
      <c r="X61" s="15"/>
      <c r="Y61" s="15"/>
      <c r="Z61" s="15"/>
    </row>
    <row r="62" spans="24:26" ht="17.25">
      <c r="X62" s="15"/>
      <c r="Y62" s="15"/>
      <c r="Z62" s="15"/>
    </row>
    <row r="63" spans="24:26" ht="18" thickBot="1">
      <c r="X63" s="21" t="s">
        <v>58</v>
      </c>
      <c r="Y63" s="22"/>
      <c r="Z63" s="15"/>
    </row>
    <row r="64" spans="24:26" ht="17.25">
      <c r="X64" s="13" t="s">
        <v>25</v>
      </c>
      <c r="Y64" s="14"/>
      <c r="Z64" s="15"/>
    </row>
    <row r="65" spans="24:26" ht="17.25">
      <c r="X65" s="16">
        <v>1</v>
      </c>
      <c r="Y65" s="17" t="s">
        <v>59</v>
      </c>
      <c r="Z65" s="15"/>
    </row>
    <row r="66" spans="24:26" ht="17.25">
      <c r="X66" s="16">
        <v>2</v>
      </c>
      <c r="Y66" s="17" t="s">
        <v>60</v>
      </c>
      <c r="Z66" s="15"/>
    </row>
    <row r="67" spans="24:26" ht="17.25">
      <c r="X67" s="16">
        <v>3</v>
      </c>
      <c r="Y67" s="17" t="s">
        <v>61</v>
      </c>
      <c r="Z67" s="15"/>
    </row>
    <row r="68" spans="24:26" ht="17.25">
      <c r="X68" s="16">
        <v>4</v>
      </c>
      <c r="Y68" s="17" t="s">
        <v>62</v>
      </c>
      <c r="Z68" s="15"/>
    </row>
    <row r="69" spans="24:26" ht="17.25">
      <c r="X69" s="16">
        <v>5</v>
      </c>
      <c r="Y69" s="17" t="s">
        <v>63</v>
      </c>
      <c r="Z69" s="15"/>
    </row>
    <row r="70" spans="24:26" ht="17.25">
      <c r="X70" s="16">
        <v>6</v>
      </c>
      <c r="Y70" s="17" t="s">
        <v>64</v>
      </c>
      <c r="Z70" s="15"/>
    </row>
    <row r="71" spans="24:26" ht="17.25">
      <c r="X71" s="16">
        <v>7</v>
      </c>
      <c r="Y71" s="17" t="s">
        <v>65</v>
      </c>
      <c r="Z71" s="15"/>
    </row>
    <row r="72" spans="24:26" ht="17.25">
      <c r="X72" s="16">
        <v>8</v>
      </c>
      <c r="Y72" s="17" t="s">
        <v>66</v>
      </c>
      <c r="Z72" s="15"/>
    </row>
    <row r="73" spans="24:26" ht="17.25">
      <c r="X73" s="16">
        <v>9</v>
      </c>
      <c r="Y73" s="17" t="s">
        <v>67</v>
      </c>
      <c r="Z73" s="15"/>
    </row>
    <row r="74" spans="24:26" ht="17.25">
      <c r="X74" s="16">
        <v>0</v>
      </c>
      <c r="Y74" s="17"/>
      <c r="Z74" s="15"/>
    </row>
    <row r="75" spans="24:26" ht="18" thickBot="1">
      <c r="X75" s="19"/>
      <c r="Y75" s="20"/>
      <c r="Z75" s="15"/>
    </row>
    <row r="76" spans="24:26" ht="17.25">
      <c r="X76" s="15"/>
      <c r="Y76" s="15"/>
      <c r="Z76" s="15"/>
    </row>
    <row r="77" spans="24:26" ht="17.25">
      <c r="Z77" s="15"/>
    </row>
    <row r="78" spans="24:26" ht="17.25">
      <c r="Z78" s="15"/>
    </row>
    <row r="79" spans="24:26" ht="17.25">
      <c r="Z79" s="15"/>
    </row>
  </sheetData>
  <mergeCells count="12">
    <mergeCell ref="A36:F36"/>
    <mergeCell ref="A41:F41"/>
    <mergeCell ref="A42:F42"/>
    <mergeCell ref="B10:D10"/>
    <mergeCell ref="B27:D27"/>
    <mergeCell ref="D24:E24"/>
    <mergeCell ref="E26:F26"/>
    <mergeCell ref="E27:F27"/>
    <mergeCell ref="E32:F32"/>
    <mergeCell ref="E33:F33"/>
    <mergeCell ref="B32:D32"/>
    <mergeCell ref="B33:D33"/>
  </mergeCells>
  <printOptions horizontalCentered="1"/>
  <pageMargins left="0.70866141732283472" right="0.70866141732283472" top="0.74803149606299213" bottom="0.74803149606299213" header="0.31496062992125984" footer="0.31496062992125984"/>
  <pageSetup paperSize="9" scale="75" orientation="portrait" r:id="rId1"/>
  <ignoredErrors>
    <ignoredError sqref="D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95"/>
  <sheetViews>
    <sheetView tabSelected="1" topLeftCell="A16" workbookViewId="0">
      <selection activeCell="D87" sqref="D87"/>
    </sheetView>
  </sheetViews>
  <sheetFormatPr defaultRowHeight="14.25"/>
  <cols>
    <col min="1" max="1" width="5.7109375" style="181" customWidth="1"/>
    <col min="2" max="2" width="45.85546875" style="181" bestFit="1" customWidth="1"/>
    <col min="3" max="3" width="9.140625" style="181"/>
    <col min="4" max="6" width="9.28515625" style="181" bestFit="1" customWidth="1"/>
    <col min="7" max="8" width="9.42578125" style="181" bestFit="1" customWidth="1"/>
    <col min="9" max="10" width="9.140625" style="181"/>
    <col min="11" max="11" width="15.28515625" style="181" bestFit="1" customWidth="1"/>
    <col min="12" max="16384" width="9.140625" style="181"/>
  </cols>
  <sheetData>
    <row r="1" spans="1:8" ht="18">
      <c r="A1" s="197" t="s">
        <v>306</v>
      </c>
    </row>
    <row r="4" spans="1:8" ht="15">
      <c r="A4" s="252" t="s">
        <v>165</v>
      </c>
      <c r="B4" s="252" t="s">
        <v>184</v>
      </c>
      <c r="C4" s="253" t="s">
        <v>106</v>
      </c>
      <c r="D4" s="188" t="s">
        <v>166</v>
      </c>
      <c r="E4" s="188" t="s">
        <v>167</v>
      </c>
      <c r="F4" s="188" t="s">
        <v>168</v>
      </c>
      <c r="G4" s="182" t="s">
        <v>194</v>
      </c>
      <c r="H4" s="182" t="s">
        <v>169</v>
      </c>
    </row>
    <row r="5" spans="1:8" ht="15">
      <c r="A5" s="252"/>
      <c r="B5" s="252"/>
      <c r="C5" s="254"/>
      <c r="D5" s="189" t="s">
        <v>195</v>
      </c>
      <c r="E5" s="189" t="s">
        <v>195</v>
      </c>
      <c r="F5" s="189" t="s">
        <v>195</v>
      </c>
      <c r="G5" s="182" t="s">
        <v>196</v>
      </c>
      <c r="H5" s="182" t="s">
        <v>185</v>
      </c>
    </row>
    <row r="6" spans="1:8" ht="15">
      <c r="A6" s="182" t="s">
        <v>8</v>
      </c>
      <c r="B6" s="183" t="s">
        <v>186</v>
      </c>
      <c r="C6" s="184"/>
      <c r="D6" s="184"/>
      <c r="E6" s="184"/>
      <c r="F6" s="184"/>
      <c r="G6" s="184"/>
      <c r="H6" s="184"/>
    </row>
    <row r="7" spans="1:8">
      <c r="A7" s="185">
        <v>1</v>
      </c>
      <c r="B7" s="185" t="s">
        <v>190</v>
      </c>
      <c r="C7" s="185"/>
      <c r="D7" s="191"/>
      <c r="E7" s="191"/>
      <c r="F7" s="191"/>
      <c r="G7" s="191"/>
      <c r="H7" s="191">
        <f>SUM(H8:H10)</f>
        <v>4.766</v>
      </c>
    </row>
    <row r="8" spans="1:8" ht="15">
      <c r="A8" s="185"/>
      <c r="B8" s="186" t="s">
        <v>203</v>
      </c>
      <c r="C8" s="185">
        <f>2*7</f>
        <v>14</v>
      </c>
      <c r="D8" s="191">
        <v>1.6</v>
      </c>
      <c r="E8" s="191">
        <v>0.9</v>
      </c>
      <c r="F8" s="191">
        <v>0.1</v>
      </c>
      <c r="G8" s="191"/>
      <c r="H8" s="191">
        <f>ROUNDUP(C8*D8*E8*F8,3)</f>
        <v>2.016</v>
      </c>
    </row>
    <row r="9" spans="1:8" ht="15">
      <c r="A9" s="185"/>
      <c r="B9" s="186" t="s">
        <v>204</v>
      </c>
      <c r="C9" s="185">
        <f>2*6</f>
        <v>12</v>
      </c>
      <c r="D9" s="191">
        <v>6</v>
      </c>
      <c r="E9" s="191">
        <v>0.25</v>
      </c>
      <c r="F9" s="191">
        <f>F8</f>
        <v>0.1</v>
      </c>
      <c r="G9" s="191"/>
      <c r="H9" s="191">
        <f>ROUNDUP(C9*D9*E9*F9,3)</f>
        <v>1.8</v>
      </c>
    </row>
    <row r="10" spans="1:8" ht="15">
      <c r="A10" s="185"/>
      <c r="B10" s="186" t="s">
        <v>205</v>
      </c>
      <c r="C10" s="185">
        <v>2</v>
      </c>
      <c r="D10" s="191">
        <v>19</v>
      </c>
      <c r="E10" s="191">
        <v>0.25</v>
      </c>
      <c r="F10" s="191">
        <f>F9</f>
        <v>0.1</v>
      </c>
      <c r="G10" s="191"/>
      <c r="H10" s="191">
        <f>ROUNDUP(C10*D10*E10*F10,3)</f>
        <v>0.95</v>
      </c>
    </row>
    <row r="11" spans="1:8">
      <c r="A11" s="185">
        <v>2</v>
      </c>
      <c r="B11" s="185" t="s">
        <v>192</v>
      </c>
      <c r="C11" s="185">
        <v>1</v>
      </c>
      <c r="D11" s="191">
        <f>1*2+36</f>
        <v>38</v>
      </c>
      <c r="E11" s="191">
        <f>1*2+19</f>
        <v>21</v>
      </c>
      <c r="F11" s="191"/>
      <c r="G11" s="191"/>
      <c r="H11" s="191">
        <f>C11*(D11*2+E11*2)</f>
        <v>118</v>
      </c>
    </row>
    <row r="12" spans="1:8" ht="15">
      <c r="A12" s="182" t="s">
        <v>11</v>
      </c>
      <c r="B12" s="183" t="s">
        <v>244</v>
      </c>
      <c r="C12" s="185"/>
      <c r="D12" s="191"/>
      <c r="E12" s="191"/>
      <c r="F12" s="191"/>
      <c r="G12" s="191"/>
      <c r="H12" s="191"/>
    </row>
    <row r="13" spans="1:8" ht="15">
      <c r="A13" s="185">
        <v>1</v>
      </c>
      <c r="B13" s="186" t="s">
        <v>202</v>
      </c>
      <c r="C13" s="185"/>
      <c r="D13" s="191"/>
      <c r="E13" s="191"/>
      <c r="F13" s="191"/>
      <c r="G13" s="191"/>
      <c r="H13" s="191">
        <f>SUM(H14:H16)</f>
        <v>27.265000000000001</v>
      </c>
    </row>
    <row r="14" spans="1:8" ht="15">
      <c r="A14" s="185"/>
      <c r="B14" s="186" t="s">
        <v>203</v>
      </c>
      <c r="C14" s="185">
        <f>C8</f>
        <v>14</v>
      </c>
      <c r="D14" s="191">
        <f>D8-0.1</f>
        <v>1.5</v>
      </c>
      <c r="E14" s="191">
        <f>E8-0.1</f>
        <v>0.8</v>
      </c>
      <c r="F14" s="191">
        <v>1.05</v>
      </c>
      <c r="G14" s="191"/>
      <c r="H14" s="191">
        <f>ROUNDUP(C14*D14*E14*F14,3)</f>
        <v>17.64</v>
      </c>
    </row>
    <row r="15" spans="1:8" ht="15">
      <c r="A15" s="185"/>
      <c r="B15" s="186" t="s">
        <v>204</v>
      </c>
      <c r="C15" s="185">
        <f t="shared" ref="C15:E16" si="0">C9</f>
        <v>12</v>
      </c>
      <c r="D15" s="191">
        <f t="shared" si="0"/>
        <v>6</v>
      </c>
      <c r="E15" s="191">
        <f t="shared" si="0"/>
        <v>0.25</v>
      </c>
      <c r="F15" s="191">
        <v>0.35</v>
      </c>
      <c r="G15" s="191"/>
      <c r="H15" s="191">
        <f>ROUNDUP(C15*D15*E15*F15,3)</f>
        <v>6.3</v>
      </c>
    </row>
    <row r="16" spans="1:8" ht="15">
      <c r="A16" s="185"/>
      <c r="B16" s="186" t="s">
        <v>205</v>
      </c>
      <c r="C16" s="185">
        <f t="shared" si="0"/>
        <v>2</v>
      </c>
      <c r="D16" s="191">
        <f t="shared" si="0"/>
        <v>19</v>
      </c>
      <c r="E16" s="191">
        <f t="shared" si="0"/>
        <v>0.25</v>
      </c>
      <c r="F16" s="191">
        <v>0.35</v>
      </c>
      <c r="G16" s="191"/>
      <c r="H16" s="191">
        <f>ROUNDUP(C16*D16*E16*F16,3)</f>
        <v>3.3250000000000002</v>
      </c>
    </row>
    <row r="17" spans="1:8" ht="15">
      <c r="A17" s="185">
        <v>2</v>
      </c>
      <c r="B17" s="186" t="s">
        <v>207</v>
      </c>
      <c r="C17" s="185"/>
      <c r="D17" s="191"/>
      <c r="E17" s="191"/>
      <c r="F17" s="191"/>
      <c r="G17" s="191"/>
      <c r="H17" s="191">
        <f>SUM(H18:H20)</f>
        <v>2.0609999999999999</v>
      </c>
    </row>
    <row r="18" spans="1:8" ht="15">
      <c r="A18" s="185"/>
      <c r="B18" s="186" t="s">
        <v>203</v>
      </c>
      <c r="C18" s="185">
        <f>C14</f>
        <v>14</v>
      </c>
      <c r="D18" s="191">
        <f>D14-0.1</f>
        <v>1.4</v>
      </c>
      <c r="E18" s="191">
        <f>E14-0.1</f>
        <v>0.70000000000000007</v>
      </c>
      <c r="F18" s="191">
        <v>0.05</v>
      </c>
      <c r="G18" s="191"/>
      <c r="H18" s="191">
        <f>ROUNDUP(C18*D18*E18*F18,3)</f>
        <v>0.68600000000000005</v>
      </c>
    </row>
    <row r="19" spans="1:8" ht="15">
      <c r="A19" s="185"/>
      <c r="B19" s="186" t="s">
        <v>204</v>
      </c>
      <c r="C19" s="185">
        <f t="shared" ref="C19:D20" si="1">C15</f>
        <v>12</v>
      </c>
      <c r="D19" s="191">
        <f>D15</f>
        <v>6</v>
      </c>
      <c r="E19" s="191">
        <f t="shared" ref="E19:E20" si="2">E15</f>
        <v>0.25</v>
      </c>
      <c r="F19" s="191">
        <v>0.05</v>
      </c>
      <c r="G19" s="191"/>
      <c r="H19" s="191">
        <f>ROUNDUP(C19*D19*E19*F19,3)</f>
        <v>0.9</v>
      </c>
    </row>
    <row r="20" spans="1:8" ht="15">
      <c r="A20" s="185"/>
      <c r="B20" s="186" t="s">
        <v>205</v>
      </c>
      <c r="C20" s="185">
        <f t="shared" si="1"/>
        <v>2</v>
      </c>
      <c r="D20" s="191">
        <f t="shared" si="1"/>
        <v>19</v>
      </c>
      <c r="E20" s="191">
        <f t="shared" si="2"/>
        <v>0.25</v>
      </c>
      <c r="F20" s="191">
        <v>0.05</v>
      </c>
      <c r="G20" s="191"/>
      <c r="H20" s="191">
        <f>ROUNDUP(C20*D20*E20*F20,3)</f>
        <v>0.47499999999999998</v>
      </c>
    </row>
    <row r="21" spans="1:8" ht="15">
      <c r="A21" s="185">
        <v>3</v>
      </c>
      <c r="B21" s="186" t="s">
        <v>214</v>
      </c>
      <c r="C21" s="185">
        <f>$C$8*2</f>
        <v>28</v>
      </c>
      <c r="D21" s="191">
        <v>4</v>
      </c>
      <c r="E21" s="191"/>
      <c r="F21" s="191"/>
      <c r="G21" s="191"/>
      <c r="H21" s="191">
        <f>C21*D21</f>
        <v>112</v>
      </c>
    </row>
    <row r="22" spans="1:8" ht="15">
      <c r="A22" s="185">
        <v>4</v>
      </c>
      <c r="B22" s="186" t="s">
        <v>213</v>
      </c>
      <c r="C22" s="185">
        <f>$C$8*2</f>
        <v>28</v>
      </c>
      <c r="D22" s="191">
        <v>4</v>
      </c>
      <c r="E22" s="191"/>
      <c r="F22" s="191"/>
      <c r="G22" s="191"/>
      <c r="H22" s="191">
        <f>C22*D22</f>
        <v>112</v>
      </c>
    </row>
    <row r="23" spans="1:8" ht="15">
      <c r="A23" s="185">
        <v>5</v>
      </c>
      <c r="B23" s="154" t="s">
        <v>233</v>
      </c>
      <c r="C23" s="185">
        <f>$C$8</f>
        <v>14</v>
      </c>
      <c r="D23" s="191">
        <f>D18-0.1</f>
        <v>1.2999999999999998</v>
      </c>
      <c r="E23" s="191">
        <v>0.6</v>
      </c>
      <c r="F23" s="191">
        <v>0.6</v>
      </c>
      <c r="G23" s="191"/>
      <c r="H23" s="191">
        <f>ROUNDUP(C23*D23*E23*F23,3)</f>
        <v>6.5519999999999996</v>
      </c>
    </row>
    <row r="24" spans="1:8" ht="15">
      <c r="A24" s="185">
        <v>6</v>
      </c>
      <c r="B24" s="186" t="s">
        <v>232</v>
      </c>
      <c r="C24" s="185"/>
      <c r="D24" s="191"/>
      <c r="E24" s="191"/>
      <c r="F24" s="191"/>
      <c r="G24" s="191"/>
      <c r="H24" s="191">
        <f>SUM(H25:H26)</f>
        <v>12.375</v>
      </c>
    </row>
    <row r="25" spans="1:8" ht="15">
      <c r="A25" s="185"/>
      <c r="B25" s="186" t="s">
        <v>234</v>
      </c>
      <c r="C25" s="185">
        <f>2*6</f>
        <v>12</v>
      </c>
      <c r="D25" s="191">
        <v>6</v>
      </c>
      <c r="E25" s="191">
        <v>0.25</v>
      </c>
      <c r="F25" s="191">
        <v>0.45</v>
      </c>
      <c r="G25" s="191"/>
      <c r="H25" s="191">
        <f>ROUNDUP(C25*D25*E25*F25,3)</f>
        <v>8.1</v>
      </c>
    </row>
    <row r="26" spans="1:8" ht="15">
      <c r="A26" s="185"/>
      <c r="B26" s="186" t="s">
        <v>235</v>
      </c>
      <c r="C26" s="185">
        <v>2</v>
      </c>
      <c r="D26" s="191">
        <v>19</v>
      </c>
      <c r="E26" s="191">
        <v>0.25</v>
      </c>
      <c r="F26" s="191">
        <f>F25</f>
        <v>0.45</v>
      </c>
      <c r="G26" s="191"/>
      <c r="H26" s="191">
        <f>ROUNDUP(C26*D26*E26*F26,3)</f>
        <v>4.2750000000000004</v>
      </c>
    </row>
    <row r="27" spans="1:8" ht="15">
      <c r="A27" s="185">
        <v>7</v>
      </c>
      <c r="B27" s="186" t="s">
        <v>238</v>
      </c>
      <c r="C27" s="185">
        <f>C8</f>
        <v>14</v>
      </c>
      <c r="D27" s="191">
        <v>0.8</v>
      </c>
      <c r="E27" s="191">
        <v>0.3</v>
      </c>
      <c r="F27" s="191">
        <v>0.3</v>
      </c>
      <c r="G27" s="191"/>
      <c r="H27" s="191">
        <f>ROUNDUP(C27*D27*E27*F27,3)</f>
        <v>1.008</v>
      </c>
    </row>
    <row r="28" spans="1:8" ht="15">
      <c r="A28" s="185">
        <v>8</v>
      </c>
      <c r="B28" s="186" t="s">
        <v>259</v>
      </c>
      <c r="C28" s="185"/>
      <c r="D28" s="191"/>
      <c r="E28" s="191"/>
      <c r="F28" s="191"/>
      <c r="G28" s="191"/>
      <c r="H28" s="191">
        <f>ROUND((H7+H13)-(H17+H23+H25+H26+C27*E27*F27*0.5+H29),3)</f>
        <v>7.0220000000000002</v>
      </c>
    </row>
    <row r="29" spans="1:8" ht="15">
      <c r="A29" s="185">
        <v>9</v>
      </c>
      <c r="B29" s="186" t="s">
        <v>318</v>
      </c>
      <c r="C29" s="185"/>
      <c r="D29" s="191"/>
      <c r="E29" s="191"/>
      <c r="F29" s="191"/>
      <c r="G29" s="191"/>
      <c r="H29" s="191">
        <f>SUM(H30:H32)</f>
        <v>3.3910000000000005</v>
      </c>
    </row>
    <row r="30" spans="1:8" ht="15">
      <c r="A30" s="185"/>
      <c r="B30" s="186" t="s">
        <v>203</v>
      </c>
      <c r="C30" s="185">
        <f>$C$8</f>
        <v>14</v>
      </c>
      <c r="D30" s="191">
        <f>D8</f>
        <v>1.6</v>
      </c>
      <c r="E30" s="191">
        <v>0.9</v>
      </c>
      <c r="F30" s="191">
        <v>0.1</v>
      </c>
      <c r="G30" s="191"/>
      <c r="H30" s="191">
        <f>C30*D30*E30*F30</f>
        <v>2.0160000000000005</v>
      </c>
    </row>
    <row r="31" spans="1:8" ht="15">
      <c r="A31" s="185"/>
      <c r="B31" s="186" t="s">
        <v>204</v>
      </c>
      <c r="C31" s="185">
        <f>2*6</f>
        <v>12</v>
      </c>
      <c r="D31" s="191">
        <v>6</v>
      </c>
      <c r="E31" s="191">
        <v>0.25</v>
      </c>
      <c r="F31" s="191">
        <v>0.05</v>
      </c>
      <c r="G31" s="191"/>
      <c r="H31" s="191">
        <f>C31*D31*E31*F31</f>
        <v>0.9</v>
      </c>
    </row>
    <row r="32" spans="1:8" ht="15">
      <c r="A32" s="185"/>
      <c r="B32" s="186" t="s">
        <v>205</v>
      </c>
      <c r="C32" s="185">
        <v>2</v>
      </c>
      <c r="D32" s="191">
        <v>19</v>
      </c>
      <c r="E32" s="191">
        <v>0.25</v>
      </c>
      <c r="F32" s="191">
        <v>0.05</v>
      </c>
      <c r="G32" s="191"/>
      <c r="H32" s="191">
        <f>C32*D32*E32*F32</f>
        <v>0.47500000000000003</v>
      </c>
    </row>
    <row r="33" spans="1:11" ht="15">
      <c r="A33" s="182" t="s">
        <v>15</v>
      </c>
      <c r="B33" s="183" t="s">
        <v>243</v>
      </c>
      <c r="C33" s="185"/>
      <c r="D33" s="191"/>
      <c r="E33" s="191"/>
      <c r="F33" s="191"/>
      <c r="G33" s="191"/>
      <c r="H33" s="191"/>
    </row>
    <row r="34" spans="1:11" ht="15">
      <c r="A34" s="185">
        <v>1</v>
      </c>
      <c r="B34" s="186" t="s">
        <v>245</v>
      </c>
      <c r="C34" s="185"/>
      <c r="D34" s="191"/>
      <c r="E34" s="191"/>
      <c r="F34" s="191"/>
      <c r="G34" s="191"/>
      <c r="H34" s="191">
        <f>ROUNDUP(SUM(H35:H37),3)</f>
        <v>7239.9800000000005</v>
      </c>
    </row>
    <row r="35" spans="1:11" ht="15">
      <c r="A35" s="185"/>
      <c r="B35" s="186" t="s">
        <v>307</v>
      </c>
      <c r="C35" s="185">
        <f>$C$8</f>
        <v>14</v>
      </c>
      <c r="D35" s="191">
        <v>10</v>
      </c>
      <c r="E35" s="191"/>
      <c r="F35" s="191"/>
      <c r="G35" s="191">
        <v>49.9</v>
      </c>
      <c r="H35" s="191">
        <f>ROUNDUP(C35*D35*G35,3)</f>
        <v>6986</v>
      </c>
    </row>
    <row r="36" spans="1:11" ht="15">
      <c r="A36" s="185"/>
      <c r="B36" s="186" t="s">
        <v>247</v>
      </c>
      <c r="C36" s="185">
        <f>C35</f>
        <v>14</v>
      </c>
      <c r="D36" s="191">
        <v>0.3</v>
      </c>
      <c r="E36" s="191">
        <v>0.25</v>
      </c>
      <c r="F36" s="210">
        <f>20/1000</f>
        <v>0.02</v>
      </c>
      <c r="G36" s="191">
        <v>7850</v>
      </c>
      <c r="H36" s="191">
        <f>C36*D36*E36*F36*G36</f>
        <v>164.85000000000002</v>
      </c>
    </row>
    <row r="37" spans="1:11" ht="15">
      <c r="A37" s="185"/>
      <c r="B37" s="186" t="s">
        <v>248</v>
      </c>
      <c r="C37" s="185">
        <f>C35*2</f>
        <v>28</v>
      </c>
      <c r="D37" s="191">
        <f>(200-2*12)/1000</f>
        <v>0.17599999999999999</v>
      </c>
      <c r="E37" s="191">
        <f>(200-8)/1000</f>
        <v>0.192</v>
      </c>
      <c r="F37" s="210">
        <v>1.2E-2</v>
      </c>
      <c r="G37" s="191">
        <v>7850</v>
      </c>
      <c r="H37" s="191">
        <f>C37*D37*E37*F37*G37</f>
        <v>89.129779200000016</v>
      </c>
    </row>
    <row r="38" spans="1:11" ht="15">
      <c r="A38" s="185">
        <v>2</v>
      </c>
      <c r="B38" s="186" t="s">
        <v>246</v>
      </c>
      <c r="C38" s="185"/>
      <c r="D38" s="191"/>
      <c r="E38" s="191"/>
      <c r="F38" s="191"/>
      <c r="G38" s="191"/>
      <c r="H38" s="191">
        <f>ROUNDUP(SUM(H39:H43),3)</f>
        <v>8360.4</v>
      </c>
    </row>
    <row r="39" spans="1:11" ht="15">
      <c r="A39" s="185"/>
      <c r="B39" s="186" t="s">
        <v>249</v>
      </c>
      <c r="C39" s="185">
        <f>$C$35</f>
        <v>14</v>
      </c>
      <c r="D39" s="191">
        <v>9.7070000000000007</v>
      </c>
      <c r="E39" s="191"/>
      <c r="F39" s="191"/>
      <c r="G39" s="191">
        <v>49.6</v>
      </c>
      <c r="H39" s="191">
        <f>ROUNDUP(C39*D39*G39,3)</f>
        <v>6740.5410000000002</v>
      </c>
    </row>
    <row r="40" spans="1:11" ht="15">
      <c r="A40" s="185"/>
      <c r="B40" s="186" t="s">
        <v>250</v>
      </c>
      <c r="C40" s="185">
        <f>2*C39</f>
        <v>28</v>
      </c>
      <c r="D40" s="191">
        <v>0.52500000000000002</v>
      </c>
      <c r="E40" s="191">
        <v>0.17499999999999999</v>
      </c>
      <c r="F40" s="191">
        <v>0.01</v>
      </c>
      <c r="G40" s="191">
        <v>7850</v>
      </c>
      <c r="H40" s="191">
        <f>C40*D40*E40*F40*G40</f>
        <v>201.94125</v>
      </c>
    </row>
    <row r="41" spans="1:11" ht="15">
      <c r="A41" s="185"/>
      <c r="B41" s="186" t="s">
        <v>253</v>
      </c>
      <c r="C41" s="185">
        <f>2*C39</f>
        <v>28</v>
      </c>
      <c r="D41" s="191">
        <v>0.81528</v>
      </c>
      <c r="E41" s="191">
        <v>0.17499999999999999</v>
      </c>
      <c r="F41" s="210">
        <v>1.2E-2</v>
      </c>
      <c r="G41" s="191">
        <v>7850</v>
      </c>
      <c r="H41" s="191">
        <f>C41*D41*E41*F41*G41</f>
        <v>376.31694240000002</v>
      </c>
    </row>
    <row r="42" spans="1:11" ht="15">
      <c r="A42" s="185"/>
      <c r="B42" s="186" t="s">
        <v>251</v>
      </c>
      <c r="C42" s="185">
        <f>2*$C$39</f>
        <v>28</v>
      </c>
      <c r="D42" s="191">
        <v>1</v>
      </c>
      <c r="E42" s="191"/>
      <c r="F42" s="191"/>
      <c r="G42" s="191">
        <v>49.6</v>
      </c>
      <c r="H42" s="191">
        <f>ROUNDUP(C42*D42*G42/2,3)</f>
        <v>694.4</v>
      </c>
    </row>
    <row r="43" spans="1:11" ht="15">
      <c r="A43" s="185"/>
      <c r="B43" s="186" t="s">
        <v>252</v>
      </c>
      <c r="C43" s="185">
        <f>2*C39</f>
        <v>28</v>
      </c>
      <c r="D43" s="191">
        <v>0.5</v>
      </c>
      <c r="E43" s="191"/>
      <c r="F43" s="191"/>
      <c r="G43" s="191">
        <v>49.6</v>
      </c>
      <c r="H43" s="191">
        <f>ROUNDUP(C43*D43*G43/2,3)</f>
        <v>347.2</v>
      </c>
    </row>
    <row r="44" spans="1:11" ht="15">
      <c r="A44" s="185">
        <v>3</v>
      </c>
      <c r="B44" s="186" t="s">
        <v>263</v>
      </c>
      <c r="C44" s="185"/>
      <c r="D44" s="191"/>
      <c r="E44" s="191"/>
      <c r="F44" s="191"/>
      <c r="G44" s="191"/>
      <c r="H44" s="191">
        <f>SUM(H45:H48)</f>
        <v>160.67860200000001</v>
      </c>
      <c r="K44" s="211"/>
    </row>
    <row r="45" spans="1:11">
      <c r="A45" s="184"/>
      <c r="B45" s="185" t="s">
        <v>265</v>
      </c>
      <c r="C45" s="185">
        <f>C39</f>
        <v>14</v>
      </c>
      <c r="D45" s="191">
        <v>0.55000000000000004</v>
      </c>
      <c r="E45" s="191"/>
      <c r="F45" s="191"/>
      <c r="G45" s="191">
        <v>14</v>
      </c>
      <c r="H45" s="191">
        <f>ROUNDUP(C45*D45*G45,3)</f>
        <v>107.8</v>
      </c>
    </row>
    <row r="46" spans="1:11" ht="15">
      <c r="A46" s="185"/>
      <c r="B46" s="186" t="s">
        <v>299</v>
      </c>
      <c r="C46" s="185">
        <f>C45</f>
        <v>14</v>
      </c>
      <c r="D46" s="191">
        <v>0.2329</v>
      </c>
      <c r="E46" s="191">
        <v>0.12</v>
      </c>
      <c r="F46" s="191">
        <v>0.01</v>
      </c>
      <c r="G46" s="191">
        <v>7850</v>
      </c>
      <c r="H46" s="191">
        <f>C46*D46*E46*F46*G46</f>
        <v>30.714851999999997</v>
      </c>
    </row>
    <row r="47" spans="1:11" ht="15">
      <c r="A47" s="185"/>
      <c r="B47" s="186" t="s">
        <v>300</v>
      </c>
      <c r="C47" s="185">
        <f>C46</f>
        <v>14</v>
      </c>
      <c r="D47" s="191">
        <v>0.15</v>
      </c>
      <c r="E47" s="191">
        <v>7.4999999999999997E-2</v>
      </c>
      <c r="F47" s="191">
        <v>0.01</v>
      </c>
      <c r="G47" s="191">
        <v>7850</v>
      </c>
      <c r="H47" s="191">
        <f t="shared" ref="H47" si="3">C47*D47*E47*F47*G47</f>
        <v>12.36375</v>
      </c>
    </row>
    <row r="48" spans="1:11" ht="15">
      <c r="A48" s="185"/>
      <c r="B48" s="186" t="s">
        <v>324</v>
      </c>
      <c r="C48" s="185">
        <f>C47</f>
        <v>14</v>
      </c>
      <c r="D48" s="191">
        <v>0.2</v>
      </c>
      <c r="E48" s="191"/>
      <c r="F48" s="191"/>
      <c r="G48" s="191">
        <f>G45/2</f>
        <v>7</v>
      </c>
      <c r="H48" s="191">
        <f>ROUNDUP(C48*D48*G48/2,3)</f>
        <v>9.8000000000000007</v>
      </c>
    </row>
    <row r="49" spans="1:8" ht="15">
      <c r="A49" s="185">
        <v>4</v>
      </c>
      <c r="B49" s="186" t="s">
        <v>260</v>
      </c>
      <c r="C49" s="185"/>
      <c r="D49" s="191"/>
      <c r="E49" s="191"/>
      <c r="F49" s="191"/>
      <c r="G49" s="191"/>
      <c r="H49" s="191">
        <f>SUM(H50:H55)</f>
        <v>4128.2386398033823</v>
      </c>
    </row>
    <row r="50" spans="1:8">
      <c r="A50" s="184"/>
      <c r="B50" s="185" t="s">
        <v>322</v>
      </c>
      <c r="C50" s="185">
        <f>10*2</f>
        <v>20</v>
      </c>
      <c r="D50" s="191">
        <v>38</v>
      </c>
      <c r="E50" s="191"/>
      <c r="F50" s="191"/>
      <c r="G50" s="191">
        <v>4.51</v>
      </c>
      <c r="H50" s="191">
        <f>ROUNDUP(C50*D50*G50,3)</f>
        <v>3427.6</v>
      </c>
    </row>
    <row r="51" spans="1:8" ht="15">
      <c r="A51" s="185"/>
      <c r="B51" s="186" t="s">
        <v>261</v>
      </c>
      <c r="C51" s="185">
        <f>9*2*6*2</f>
        <v>216</v>
      </c>
      <c r="D51" s="191"/>
      <c r="E51" s="191"/>
      <c r="F51" s="191"/>
      <c r="G51" s="191">
        <v>1.1539999999999999</v>
      </c>
      <c r="H51" s="191">
        <f>C51*G51</f>
        <v>249.26399999999998</v>
      </c>
    </row>
    <row r="52" spans="1:8" ht="15">
      <c r="A52" s="185"/>
      <c r="B52" s="154" t="s">
        <v>262</v>
      </c>
      <c r="C52" s="185"/>
      <c r="D52" s="191"/>
      <c r="E52" s="191"/>
      <c r="F52" s="210"/>
      <c r="G52" s="191"/>
      <c r="H52" s="191">
        <f>SUM(H53:H54)</f>
        <v>150.01349999999999</v>
      </c>
    </row>
    <row r="53" spans="1:8" ht="15">
      <c r="A53" s="185"/>
      <c r="B53" s="154"/>
      <c r="C53" s="185">
        <f>C50*7</f>
        <v>140</v>
      </c>
      <c r="D53" s="191">
        <v>0.13</v>
      </c>
      <c r="E53" s="191">
        <v>0.11</v>
      </c>
      <c r="F53" s="210">
        <f>6/1000</f>
        <v>6.0000000000000001E-3</v>
      </c>
      <c r="G53" s="191">
        <v>7850</v>
      </c>
      <c r="H53" s="191">
        <f t="shared" ref="H53:H54" si="4">C53*D53*E53*F53*G53</f>
        <v>94.294199999999989</v>
      </c>
    </row>
    <row r="54" spans="1:8" ht="15">
      <c r="A54" s="185"/>
      <c r="B54" s="154"/>
      <c r="C54" s="185">
        <f>C50*7</f>
        <v>140</v>
      </c>
      <c r="D54" s="191">
        <v>0.13</v>
      </c>
      <c r="E54" s="191">
        <v>6.5000000000000002E-2</v>
      </c>
      <c r="F54" s="210">
        <f>6/1000</f>
        <v>6.0000000000000001E-3</v>
      </c>
      <c r="G54" s="191">
        <v>7850</v>
      </c>
      <c r="H54" s="191">
        <f t="shared" si="4"/>
        <v>55.719300000000004</v>
      </c>
    </row>
    <row r="55" spans="1:8" ht="15">
      <c r="A55" s="185"/>
      <c r="B55" s="154" t="s">
        <v>340</v>
      </c>
      <c r="C55" s="185">
        <v>8</v>
      </c>
      <c r="D55" s="191">
        <v>8.5</v>
      </c>
      <c r="E55" s="191"/>
      <c r="F55" s="210"/>
      <c r="G55" s="191">
        <f>0.25*PI()*(19/1000)^2*7850</f>
        <v>2.2257005853438585</v>
      </c>
      <c r="H55" s="191">
        <f>G55*D55*C55</f>
        <v>151.34763980338238</v>
      </c>
    </row>
    <row r="56" spans="1:8" ht="15">
      <c r="A56" s="185">
        <v>5</v>
      </c>
      <c r="B56" s="187" t="s">
        <v>323</v>
      </c>
      <c r="C56" s="185">
        <f>2*6</f>
        <v>12</v>
      </c>
      <c r="D56" s="191">
        <v>6</v>
      </c>
      <c r="E56" s="191"/>
      <c r="F56" s="191"/>
      <c r="G56" s="191">
        <v>21.3</v>
      </c>
      <c r="H56" s="191">
        <f>ROUNDUP(C56*D56*G56,3)</f>
        <v>1533.6</v>
      </c>
    </row>
    <row r="57" spans="1:8" ht="15">
      <c r="A57" s="185">
        <v>6</v>
      </c>
      <c r="B57" s="187" t="s">
        <v>276</v>
      </c>
      <c r="C57" s="185"/>
      <c r="D57" s="191"/>
      <c r="E57" s="191"/>
      <c r="F57" s="191"/>
      <c r="G57" s="191"/>
      <c r="H57" s="191">
        <f>7*2*4</f>
        <v>56</v>
      </c>
    </row>
    <row r="58" spans="1:8">
      <c r="A58" s="185">
        <v>7</v>
      </c>
      <c r="B58" s="185" t="s">
        <v>277</v>
      </c>
      <c r="C58" s="185"/>
      <c r="D58" s="191"/>
      <c r="E58" s="191"/>
      <c r="F58" s="191"/>
      <c r="G58" s="191"/>
      <c r="H58" s="191">
        <f>SUM(H59:H63)</f>
        <v>1160</v>
      </c>
    </row>
    <row r="59" spans="1:8" ht="15">
      <c r="A59" s="185"/>
      <c r="B59" s="186" t="s">
        <v>278</v>
      </c>
      <c r="C59" s="185">
        <f>6*2*2*7</f>
        <v>168</v>
      </c>
      <c r="D59" s="191"/>
      <c r="E59" s="191"/>
      <c r="F59" s="191"/>
      <c r="G59" s="191"/>
      <c r="H59" s="191">
        <f>C59</f>
        <v>168</v>
      </c>
    </row>
    <row r="60" spans="1:8" ht="15">
      <c r="A60" s="185"/>
      <c r="B60" s="154" t="s">
        <v>279</v>
      </c>
      <c r="C60" s="185">
        <f>6*2*2*7</f>
        <v>168</v>
      </c>
      <c r="D60" s="191"/>
      <c r="E60" s="191"/>
      <c r="F60" s="191"/>
      <c r="G60" s="191"/>
      <c r="H60" s="191">
        <f t="shared" ref="H60:H63" si="5">C60</f>
        <v>168</v>
      </c>
    </row>
    <row r="61" spans="1:8" ht="15">
      <c r="A61" s="185"/>
      <c r="B61" s="154" t="s">
        <v>280</v>
      </c>
      <c r="C61" s="185">
        <f>6*2*2*7</f>
        <v>168</v>
      </c>
      <c r="D61" s="191"/>
      <c r="E61" s="191"/>
      <c r="F61" s="191"/>
      <c r="G61" s="191"/>
      <c r="H61" s="191">
        <f t="shared" si="5"/>
        <v>168</v>
      </c>
    </row>
    <row r="62" spans="1:8" ht="15">
      <c r="A62" s="185"/>
      <c r="B62" s="187" t="s">
        <v>281</v>
      </c>
      <c r="C62" s="185">
        <f>6*2*2*4</f>
        <v>96</v>
      </c>
      <c r="D62" s="191"/>
      <c r="E62" s="191"/>
      <c r="F62" s="191"/>
      <c r="G62" s="191"/>
      <c r="H62" s="191">
        <f t="shared" si="5"/>
        <v>96</v>
      </c>
    </row>
    <row r="63" spans="1:8" ht="15">
      <c r="A63" s="185"/>
      <c r="B63" s="187" t="s">
        <v>282</v>
      </c>
      <c r="C63" s="185">
        <f>C53*4</f>
        <v>560</v>
      </c>
      <c r="D63" s="191"/>
      <c r="E63" s="191"/>
      <c r="F63" s="191"/>
      <c r="G63" s="191"/>
      <c r="H63" s="191">
        <f t="shared" si="5"/>
        <v>560</v>
      </c>
    </row>
    <row r="64" spans="1:8" ht="15">
      <c r="A64" s="185">
        <v>8</v>
      </c>
      <c r="B64" s="187" t="s">
        <v>290</v>
      </c>
      <c r="C64" s="185"/>
      <c r="D64" s="191"/>
      <c r="E64" s="191"/>
      <c r="F64" s="191"/>
      <c r="G64" s="191"/>
      <c r="H64" s="191">
        <f>SUM(H65:H79)</f>
        <v>948.55297387067333</v>
      </c>
    </row>
    <row r="65" spans="1:8" ht="15">
      <c r="A65" s="185"/>
      <c r="B65" s="187" t="s">
        <v>308</v>
      </c>
      <c r="C65" s="185">
        <v>14</v>
      </c>
      <c r="D65" s="191">
        <v>10</v>
      </c>
      <c r="E65" s="191">
        <v>0.2</v>
      </c>
      <c r="F65" s="191">
        <v>0.2</v>
      </c>
      <c r="G65" s="191"/>
      <c r="H65" s="191">
        <f>C65*D65*(4*E65+2*F65)</f>
        <v>168.00000000000003</v>
      </c>
    </row>
    <row r="66" spans="1:8" ht="15">
      <c r="A66" s="185"/>
      <c r="B66" s="187" t="s">
        <v>292</v>
      </c>
      <c r="C66" s="185">
        <v>12</v>
      </c>
      <c r="D66" s="191">
        <v>6</v>
      </c>
      <c r="E66" s="191">
        <v>0.1</v>
      </c>
      <c r="F66" s="191">
        <v>0.2</v>
      </c>
      <c r="G66" s="191"/>
      <c r="H66" s="191">
        <f>C66*D66*(4*E66+2*F66)</f>
        <v>57.6</v>
      </c>
    </row>
    <row r="67" spans="1:8" ht="15">
      <c r="A67" s="185"/>
      <c r="B67" s="187" t="s">
        <v>293</v>
      </c>
      <c r="C67" s="185">
        <v>14</v>
      </c>
      <c r="D67" s="191">
        <v>9.7070000000000007</v>
      </c>
      <c r="E67" s="191">
        <v>0.17499999999999999</v>
      </c>
      <c r="F67" s="191">
        <v>0.52500000000000002</v>
      </c>
      <c r="G67" s="191"/>
      <c r="H67" s="191">
        <f t="shared" ref="H67:H68" si="6">C67*D67*(4*E67+2*F67)</f>
        <v>237.82150000000004</v>
      </c>
    </row>
    <row r="68" spans="1:8">
      <c r="A68" s="185"/>
      <c r="B68" s="185" t="s">
        <v>294</v>
      </c>
      <c r="C68" s="185">
        <v>14</v>
      </c>
      <c r="D68" s="191">
        <f>D45</f>
        <v>0.55000000000000004</v>
      </c>
      <c r="E68" s="191">
        <v>7.4999999999999997E-2</v>
      </c>
      <c r="F68" s="191">
        <v>0.15</v>
      </c>
      <c r="G68" s="191"/>
      <c r="H68" s="191">
        <f t="shared" si="6"/>
        <v>4.62</v>
      </c>
    </row>
    <row r="69" spans="1:8" ht="15">
      <c r="A69" s="185"/>
      <c r="B69" s="187" t="s">
        <v>295</v>
      </c>
      <c r="C69" s="185">
        <f>C68</f>
        <v>14</v>
      </c>
      <c r="D69" s="191">
        <f>D36</f>
        <v>0.3</v>
      </c>
      <c r="E69" s="191">
        <f>E36</f>
        <v>0.25</v>
      </c>
      <c r="F69" s="191">
        <f>20/1000</f>
        <v>0.02</v>
      </c>
      <c r="G69" s="191"/>
      <c r="H69" s="191">
        <f>C69*(D69*E69*2+(2*D69+2*E69)*F69)</f>
        <v>2.4079999999999999</v>
      </c>
    </row>
    <row r="70" spans="1:8" ht="15">
      <c r="A70" s="185"/>
      <c r="B70" s="186" t="s">
        <v>296</v>
      </c>
      <c r="C70" s="185">
        <f>C68*2</f>
        <v>28</v>
      </c>
      <c r="D70" s="191">
        <v>0.17499999999999999</v>
      </c>
      <c r="E70" s="191">
        <v>0.17499999999999999</v>
      </c>
      <c r="F70" s="191">
        <v>1.2E-2</v>
      </c>
      <c r="G70" s="191"/>
      <c r="H70" s="191">
        <f t="shared" ref="H70:H79" si="7">C70*(D70*E70*2+(2*D70+2*E70)*F70)</f>
        <v>1.9501999999999997</v>
      </c>
    </row>
    <row r="71" spans="1:8" ht="15">
      <c r="A71" s="185"/>
      <c r="B71" s="186" t="s">
        <v>297</v>
      </c>
      <c r="C71" s="185">
        <v>28</v>
      </c>
      <c r="D71" s="191">
        <v>0.52500000000000002</v>
      </c>
      <c r="E71" s="191">
        <v>0.17499999999999999</v>
      </c>
      <c r="F71" s="191">
        <v>0.01</v>
      </c>
      <c r="G71" s="191"/>
      <c r="H71" s="191">
        <f t="shared" si="7"/>
        <v>5.536999999999999</v>
      </c>
    </row>
    <row r="72" spans="1:8" ht="15">
      <c r="A72" s="185"/>
      <c r="B72" s="186" t="s">
        <v>298</v>
      </c>
      <c r="C72" s="185">
        <v>28</v>
      </c>
      <c r="D72" s="191">
        <v>0.81528</v>
      </c>
      <c r="E72" s="191">
        <v>0.17499999999999999</v>
      </c>
      <c r="F72" s="191">
        <v>1.2E-2</v>
      </c>
      <c r="G72" s="191"/>
      <c r="H72" s="191">
        <f t="shared" si="7"/>
        <v>8.6552121599999996</v>
      </c>
    </row>
    <row r="73" spans="1:8" ht="15">
      <c r="A73" s="185"/>
      <c r="B73" s="187" t="s">
        <v>301</v>
      </c>
      <c r="C73" s="185">
        <v>14</v>
      </c>
      <c r="D73" s="191">
        <v>0.2329</v>
      </c>
      <c r="E73" s="191">
        <v>0.12</v>
      </c>
      <c r="F73" s="191">
        <v>0.01</v>
      </c>
      <c r="G73" s="191"/>
      <c r="H73" s="191">
        <f t="shared" si="7"/>
        <v>0.88135599999999992</v>
      </c>
    </row>
    <row r="74" spans="1:8" ht="15">
      <c r="A74" s="185"/>
      <c r="B74" s="187" t="s">
        <v>302</v>
      </c>
      <c r="C74" s="185">
        <v>14</v>
      </c>
      <c r="D74" s="191">
        <v>0.15</v>
      </c>
      <c r="E74" s="191">
        <v>7.4999999999999997E-2</v>
      </c>
      <c r="F74" s="191">
        <v>0.01</v>
      </c>
      <c r="G74" s="191"/>
      <c r="H74" s="191">
        <f t="shared" si="7"/>
        <v>0.378</v>
      </c>
    </row>
    <row r="75" spans="1:8" ht="15">
      <c r="A75" s="185"/>
      <c r="B75" s="187" t="s">
        <v>303</v>
      </c>
      <c r="C75" s="185">
        <v>20</v>
      </c>
      <c r="D75" s="191">
        <v>38</v>
      </c>
      <c r="E75" s="191">
        <v>0.05</v>
      </c>
      <c r="F75" s="191">
        <v>0.15</v>
      </c>
      <c r="G75" s="191">
        <v>0.02</v>
      </c>
      <c r="H75" s="191">
        <f>C75*D75*(E75*4+F75*2+G75*4)</f>
        <v>440.79999999999995</v>
      </c>
    </row>
    <row r="76" spans="1:8" ht="15">
      <c r="A76" s="185"/>
      <c r="B76" s="187" t="s">
        <v>304</v>
      </c>
      <c r="C76" s="185">
        <v>108</v>
      </c>
      <c r="D76" s="191"/>
      <c r="E76" s="191"/>
      <c r="F76" s="191"/>
      <c r="G76" s="191"/>
      <c r="H76" s="191">
        <f>PI()*(12/1000)*1.4*C76</f>
        <v>5.7001057106733199</v>
      </c>
    </row>
    <row r="77" spans="1:8" ht="15">
      <c r="A77" s="185"/>
      <c r="B77" s="187" t="s">
        <v>305</v>
      </c>
      <c r="C77" s="185"/>
      <c r="D77" s="191"/>
      <c r="E77" s="191"/>
      <c r="F77" s="191"/>
      <c r="G77" s="191"/>
      <c r="H77" s="191">
        <f>SUM(H78:H79)</f>
        <v>7.1008000000000004</v>
      </c>
    </row>
    <row r="78" spans="1:8" ht="15">
      <c r="A78" s="185"/>
      <c r="B78" s="187"/>
      <c r="C78" s="185">
        <f>C53</f>
        <v>140</v>
      </c>
      <c r="D78" s="185">
        <f t="shared" ref="D78:F78" si="8">D53</f>
        <v>0.13</v>
      </c>
      <c r="E78" s="185">
        <f t="shared" si="8"/>
        <v>0.11</v>
      </c>
      <c r="F78" s="185">
        <f t="shared" si="8"/>
        <v>6.0000000000000001E-3</v>
      </c>
      <c r="G78" s="191"/>
      <c r="H78" s="191">
        <f t="shared" si="7"/>
        <v>4.4072000000000005</v>
      </c>
    </row>
    <row r="79" spans="1:8" ht="15">
      <c r="A79" s="185"/>
      <c r="B79" s="187"/>
      <c r="C79" s="185">
        <f t="shared" ref="C79:F79" si="9">C54</f>
        <v>140</v>
      </c>
      <c r="D79" s="185">
        <f t="shared" si="9"/>
        <v>0.13</v>
      </c>
      <c r="E79" s="185">
        <f t="shared" si="9"/>
        <v>6.5000000000000002E-2</v>
      </c>
      <c r="F79" s="185">
        <f t="shared" si="9"/>
        <v>6.0000000000000001E-3</v>
      </c>
      <c r="G79" s="191"/>
      <c r="H79" s="191">
        <f t="shared" si="7"/>
        <v>2.6936</v>
      </c>
    </row>
    <row r="80" spans="1:8" ht="15">
      <c r="A80" s="182" t="s">
        <v>315</v>
      </c>
      <c r="B80" s="183" t="s">
        <v>319</v>
      </c>
      <c r="C80" s="185"/>
      <c r="D80" s="191"/>
      <c r="E80" s="191"/>
      <c r="F80" s="191"/>
      <c r="G80" s="191"/>
      <c r="H80" s="191"/>
    </row>
    <row r="81" spans="1:8" ht="15">
      <c r="A81" s="185">
        <v>1</v>
      </c>
      <c r="B81" s="187" t="s">
        <v>349</v>
      </c>
      <c r="C81" s="185">
        <v>2</v>
      </c>
      <c r="D81" s="191">
        <f>38-(6*0.86)</f>
        <v>32.840000000000003</v>
      </c>
      <c r="E81" s="191">
        <v>10.55</v>
      </c>
      <c r="F81" s="191"/>
      <c r="G81" s="191"/>
      <c r="H81" s="191">
        <f>ROUNDUP(C81*D81*E81,3)</f>
        <v>692.92399999999998</v>
      </c>
    </row>
    <row r="82" spans="1:8" ht="15">
      <c r="A82" s="185">
        <v>2</v>
      </c>
      <c r="B82" s="187" t="s">
        <v>348</v>
      </c>
      <c r="C82" s="185">
        <f>2*6</f>
        <v>12</v>
      </c>
      <c r="D82" s="191">
        <v>0.92200000000000004</v>
      </c>
      <c r="E82" s="191">
        <v>10.55</v>
      </c>
      <c r="F82" s="191"/>
      <c r="G82" s="191"/>
      <c r="H82" s="191">
        <f>ROUND(C82*D82*E82,3)</f>
        <v>116.72499999999999</v>
      </c>
    </row>
    <row r="83" spans="1:8" ht="15">
      <c r="A83" s="185">
        <v>3</v>
      </c>
      <c r="B83" s="187" t="s">
        <v>320</v>
      </c>
      <c r="C83" s="185">
        <v>1</v>
      </c>
      <c r="D83" s="191">
        <v>38</v>
      </c>
      <c r="E83" s="191"/>
      <c r="F83" s="191"/>
      <c r="G83" s="191"/>
      <c r="H83" s="191">
        <f>ROUNDUP(C83*D83,3)</f>
        <v>38</v>
      </c>
    </row>
    <row r="84" spans="1:8" ht="15">
      <c r="A84" s="185">
        <v>4</v>
      </c>
      <c r="B84" s="187" t="s">
        <v>325</v>
      </c>
      <c r="C84" s="185"/>
      <c r="D84" s="191"/>
      <c r="E84" s="191"/>
      <c r="F84" s="191"/>
      <c r="G84" s="191"/>
      <c r="H84" s="191">
        <f>ROUNDUP(SUM(H85:H87),3)</f>
        <v>547.31399999999996</v>
      </c>
    </row>
    <row r="85" spans="1:8" ht="15">
      <c r="A85" s="185"/>
      <c r="B85" s="187" t="s">
        <v>326</v>
      </c>
      <c r="C85" s="185">
        <v>2</v>
      </c>
      <c r="D85" s="191">
        <f>D83</f>
        <v>38</v>
      </c>
      <c r="E85" s="191"/>
      <c r="F85" s="191"/>
      <c r="G85" s="191">
        <v>4.96</v>
      </c>
      <c r="H85" s="191">
        <f>C85*D85*G85</f>
        <v>376.96</v>
      </c>
    </row>
    <row r="86" spans="1:8" ht="15">
      <c r="A86" s="185"/>
      <c r="B86" s="187" t="s">
        <v>327</v>
      </c>
      <c r="C86" s="185">
        <f>2*(D81/0.8)</f>
        <v>82.100000000000009</v>
      </c>
      <c r="D86" s="191">
        <v>0.6</v>
      </c>
      <c r="E86" s="191"/>
      <c r="F86" s="191"/>
      <c r="G86" s="191">
        <v>1.36</v>
      </c>
      <c r="H86" s="191">
        <f>C86*D86*G86</f>
        <v>66.993600000000015</v>
      </c>
    </row>
    <row r="87" spans="1:8" ht="15">
      <c r="A87" s="185"/>
      <c r="B87" s="187" t="s">
        <v>328</v>
      </c>
      <c r="C87" s="185">
        <v>2</v>
      </c>
      <c r="D87" s="191">
        <f>D85</f>
        <v>38</v>
      </c>
      <c r="E87" s="191"/>
      <c r="F87" s="191"/>
      <c r="G87" s="191">
        <v>1.36</v>
      </c>
      <c r="H87" s="191">
        <f>C87*D87*G87</f>
        <v>103.36000000000001</v>
      </c>
    </row>
    <row r="88" spans="1:8" ht="15">
      <c r="A88" s="185">
        <v>5</v>
      </c>
      <c r="B88" s="187" t="s">
        <v>330</v>
      </c>
      <c r="C88" s="185">
        <v>2</v>
      </c>
      <c r="D88" s="191">
        <f>D85</f>
        <v>38</v>
      </c>
      <c r="E88" s="191"/>
      <c r="F88" s="191"/>
      <c r="G88" s="191"/>
      <c r="H88" s="191">
        <f>ROUNDUP(C88*D88,3)</f>
        <v>76</v>
      </c>
    </row>
    <row r="89" spans="1:8" ht="15">
      <c r="A89" s="185">
        <v>6</v>
      </c>
      <c r="B89" s="187" t="s">
        <v>332</v>
      </c>
      <c r="C89" s="185">
        <f>C8</f>
        <v>14</v>
      </c>
      <c r="D89" s="191">
        <v>10.8</v>
      </c>
      <c r="E89" s="191"/>
      <c r="F89" s="191"/>
      <c r="G89" s="191"/>
      <c r="H89" s="191">
        <f>ROUNDUP(C89*D89,3)</f>
        <v>151.19999999999999</v>
      </c>
    </row>
    <row r="90" spans="1:8" ht="15">
      <c r="A90" s="182" t="s">
        <v>321</v>
      </c>
      <c r="B90" s="183" t="s">
        <v>344</v>
      </c>
      <c r="C90" s="185"/>
      <c r="D90" s="191"/>
      <c r="E90" s="191"/>
      <c r="F90" s="191"/>
      <c r="G90" s="191"/>
      <c r="H90" s="191"/>
    </row>
    <row r="91" spans="1:8" ht="15">
      <c r="A91" s="185">
        <v>1</v>
      </c>
      <c r="B91" s="187" t="s">
        <v>341</v>
      </c>
      <c r="C91" s="185">
        <v>2</v>
      </c>
      <c r="D91" s="191">
        <v>19</v>
      </c>
      <c r="E91" s="191"/>
      <c r="F91" s="191">
        <v>2.85</v>
      </c>
      <c r="G91" s="191"/>
      <c r="H91" s="191">
        <f>C91*D91*F91</f>
        <v>108.3</v>
      </c>
    </row>
    <row r="92" spans="1:8" ht="15">
      <c r="A92" s="185">
        <v>2</v>
      </c>
      <c r="B92" s="187" t="s">
        <v>342</v>
      </c>
      <c r="C92" s="185">
        <f>2*C91</f>
        <v>4</v>
      </c>
      <c r="D92" s="191">
        <v>19</v>
      </c>
      <c r="E92" s="191"/>
      <c r="F92" s="191">
        <v>3</v>
      </c>
      <c r="G92" s="191"/>
      <c r="H92" s="191">
        <f>C92*D92*F92</f>
        <v>228</v>
      </c>
    </row>
    <row r="93" spans="1:8" ht="15">
      <c r="A93" s="185">
        <v>3</v>
      </c>
      <c r="B93" s="187" t="s">
        <v>345</v>
      </c>
      <c r="C93" s="185">
        <f>2*C91</f>
        <v>4</v>
      </c>
      <c r="D93" s="191">
        <v>19</v>
      </c>
      <c r="E93" s="191"/>
      <c r="F93" s="191">
        <v>3</v>
      </c>
      <c r="G93" s="191"/>
      <c r="H93" s="191">
        <f>C93*D93*F93</f>
        <v>228</v>
      </c>
    </row>
    <row r="94" spans="1:8" ht="15">
      <c r="A94" s="185">
        <v>4</v>
      </c>
      <c r="B94" s="187" t="s">
        <v>346</v>
      </c>
      <c r="C94" s="185">
        <f>2*4</f>
        <v>8</v>
      </c>
      <c r="D94" s="191">
        <v>3</v>
      </c>
      <c r="E94" s="191"/>
      <c r="F94" s="191"/>
      <c r="G94" s="191"/>
      <c r="H94" s="191">
        <f>C94*D94</f>
        <v>24</v>
      </c>
    </row>
    <row r="95" spans="1:8" ht="15">
      <c r="A95" s="185">
        <v>5</v>
      </c>
      <c r="B95" s="187" t="s">
        <v>347</v>
      </c>
      <c r="C95" s="185">
        <f>C91</f>
        <v>2</v>
      </c>
      <c r="D95" s="185">
        <f>D91</f>
        <v>19</v>
      </c>
      <c r="E95" s="191"/>
      <c r="F95" s="191"/>
      <c r="G95" s="191"/>
      <c r="H95" s="191">
        <f>C95*D95</f>
        <v>38</v>
      </c>
    </row>
  </sheetData>
  <mergeCells count="3">
    <mergeCell ref="A4:A5"/>
    <mergeCell ref="B4:B5"/>
    <mergeCell ref="C4:C5"/>
  </mergeCells>
  <pageMargins left="0.7" right="0.7" top="0.75" bottom="0.75" header="0.3" footer="0.3"/>
  <pageSetup paperSize="9" scale="81" fitToHeight="0" orientation="portrait" r:id="rId1"/>
  <ignoredErrors>
    <ignoredError sqref="H17 H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303385CA509940A048A9E1632C1A9F" ma:contentTypeVersion="11" ma:contentTypeDescription="Create a new document." ma:contentTypeScope="" ma:versionID="47dfaf1c079499b5796e3032dd19dc3c">
  <xsd:schema xmlns:xsd="http://www.w3.org/2001/XMLSchema" xmlns:xs="http://www.w3.org/2001/XMLSchema" xmlns:p="http://schemas.microsoft.com/office/2006/metadata/properties" xmlns:ns2="b063eba8-bb13-4b19-9127-7b16116100c7" xmlns:ns3="bcb3f0c9-dec0-4660-9e41-3b3e72f1ba6b" targetNamespace="http://schemas.microsoft.com/office/2006/metadata/properties" ma:root="true" ma:fieldsID="f067167c2ba8207ba8cbcfd5f704eec7" ns2:_="" ns3:_="">
    <xsd:import namespace="b063eba8-bb13-4b19-9127-7b16116100c7"/>
    <xsd:import namespace="bcb3f0c9-dec0-4660-9e41-3b3e72f1ba6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3eba8-bb13-4b19-9127-7b16116100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eb96d0e-a605-49ee-aa79-3c2bc41ba1af"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b3f0c9-dec0-4660-9e41-3b3e72f1ba6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d90995f-96e9-4907-89ca-aa03423d7612}" ma:internalName="TaxCatchAll" ma:showField="CatchAllData" ma:web="bcb3f0c9-dec0-4660-9e41-3b3e72f1ba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F0641-AEF5-42F3-9AE2-7F84258EAE68}"/>
</file>

<file path=customXml/itemProps2.xml><?xml version="1.0" encoding="utf-8"?>
<ds:datastoreItem xmlns:ds="http://schemas.openxmlformats.org/officeDocument/2006/customXml" ds:itemID="{6CC3D247-E904-4F94-9D9B-4E2997563A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Hrg Upah</vt:lpstr>
      <vt:lpstr>Hrg Bahan</vt:lpstr>
      <vt:lpstr>Sewa Alat</vt:lpstr>
      <vt:lpstr>Analisa</vt:lpstr>
      <vt:lpstr>RAB</vt:lpstr>
      <vt:lpstr>REKAP</vt:lpstr>
      <vt:lpstr>ToS</vt:lpstr>
      <vt:lpstr>Analisa!Print_Area</vt:lpstr>
      <vt:lpstr>'Hrg Bahan'!Print_Area</vt:lpstr>
      <vt:lpstr>'Hrg Upah'!Print_Area</vt:lpstr>
      <vt:lpstr>RAB!Print_Area</vt:lpstr>
      <vt:lpstr>REKAP!Print_Area</vt:lpstr>
      <vt:lpstr>'Sewa Alat'!Print_Area</vt:lpstr>
      <vt:lpstr>Analisa!Print_Titles</vt:lpstr>
      <vt:lpstr>'Hrg Bahan'!Print_Titles</vt:lpstr>
      <vt:lpstr>'Hrg Upah'!Print_Titles</vt:lpstr>
      <vt:lpstr>RAB!Print_Titles</vt:lpstr>
      <vt:lpstr>'Sewa Alat'!Print_Titles</vt:lpstr>
    </vt:vector>
  </TitlesOfParts>
  <Manager>Elbanil Rasyid</Manager>
  <Company>UBPP Logam Mulia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HPS</dc:title>
  <dc:subject>Gedung Lapangan Tenis Indoor</dc:subject>
  <dc:creator>Nurman Sulaeman</dc:creator>
  <dc:description>Revisi Budget Anggaran ke 1</dc:description>
  <cp:lastModifiedBy>Syamsul Ma'arif</cp:lastModifiedBy>
  <cp:lastPrinted>2023-05-11T07:10:58Z</cp:lastPrinted>
  <dcterms:created xsi:type="dcterms:W3CDTF">2013-01-08T02:53:59Z</dcterms:created>
  <dcterms:modified xsi:type="dcterms:W3CDTF">2023-05-11T07:12:30Z</dcterms:modified>
  <cp:category>Rahasia</cp:category>
</cp:coreProperties>
</file>