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Kumpulan file\HASIL REVIU PENGADAAN 2022\Civil Planning\P02220157 PENGADAAN JASA PENATAAN JALUR PEJALAN KAKI (WALKWAY)\"/>
    </mc:Choice>
  </mc:AlternateContent>
  <xr:revisionPtr revIDLastSave="0" documentId="8_{75B9F5BE-38D7-4BBE-8EEA-14A79EB1E708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BOQ" sheetId="1" r:id="rId1"/>
    <sheet name="SPEKTEK" sheetId="2" r:id="rId2"/>
  </sheets>
  <externalReferences>
    <externalReference r:id="rId3"/>
  </externalReferences>
  <definedNames>
    <definedName name="_xlnm.Print_Area" localSheetId="0">BOQ!$A$1:$J$237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D2" i="2"/>
  <c r="E229" i="1"/>
  <c r="J229" i="1" s="1"/>
  <c r="E228" i="1"/>
  <c r="J228" i="1" s="1"/>
  <c r="E227" i="1"/>
  <c r="J227" i="1" s="1"/>
  <c r="E226" i="1"/>
  <c r="J226" i="1" s="1"/>
  <c r="E225" i="1"/>
  <c r="J225" i="1" s="1"/>
  <c r="E224" i="1"/>
  <c r="J224" i="1" s="1"/>
  <c r="E221" i="1"/>
  <c r="J221" i="1" s="1"/>
  <c r="E220" i="1"/>
  <c r="J220" i="1" s="1"/>
  <c r="E217" i="1"/>
  <c r="F216" i="1"/>
  <c r="E216" i="1"/>
  <c r="J216" i="1" s="1"/>
  <c r="E213" i="1"/>
  <c r="E214" i="1" s="1"/>
  <c r="E212" i="1"/>
  <c r="J212" i="1" s="1"/>
  <c r="E211" i="1"/>
  <c r="J211" i="1" s="1"/>
  <c r="E210" i="1"/>
  <c r="J210" i="1" s="1"/>
  <c r="E209" i="1"/>
  <c r="J209" i="1" s="1"/>
  <c r="E208" i="1"/>
  <c r="J208" i="1" s="1"/>
  <c r="E207" i="1"/>
  <c r="J207" i="1" s="1"/>
  <c r="E204" i="1"/>
  <c r="J204" i="1" s="1"/>
  <c r="E203" i="1"/>
  <c r="J203" i="1" s="1"/>
  <c r="F202" i="1"/>
  <c r="E202" i="1"/>
  <c r="J202" i="1" s="1"/>
  <c r="E199" i="1"/>
  <c r="E200" i="1" s="1"/>
  <c r="E198" i="1"/>
  <c r="J198" i="1" s="1"/>
  <c r="E197" i="1"/>
  <c r="J197" i="1" s="1"/>
  <c r="E196" i="1"/>
  <c r="J196" i="1" s="1"/>
  <c r="E195" i="1"/>
  <c r="J195" i="1" s="1"/>
  <c r="E194" i="1"/>
  <c r="J194" i="1" s="1"/>
  <c r="E193" i="1"/>
  <c r="J193" i="1" s="1"/>
  <c r="E192" i="1"/>
  <c r="J192" i="1" s="1"/>
  <c r="E191" i="1"/>
  <c r="J191" i="1" s="1"/>
  <c r="E190" i="1"/>
  <c r="J190" i="1" s="1"/>
  <c r="E187" i="1"/>
  <c r="F186" i="1"/>
  <c r="E186" i="1"/>
  <c r="J186" i="1" s="1"/>
  <c r="E183" i="1"/>
  <c r="E184" i="1" s="1"/>
  <c r="J184" i="1" s="1"/>
  <c r="E182" i="1"/>
  <c r="J182" i="1" s="1"/>
  <c r="E181" i="1"/>
  <c r="J181" i="1" s="1"/>
  <c r="E180" i="1"/>
  <c r="J180" i="1" s="1"/>
  <c r="E179" i="1"/>
  <c r="J179" i="1" s="1"/>
  <c r="E178" i="1"/>
  <c r="J178" i="1" s="1"/>
  <c r="E177" i="1"/>
  <c r="J177" i="1" s="1"/>
  <c r="E174" i="1"/>
  <c r="F173" i="1"/>
  <c r="E173" i="1"/>
  <c r="J173" i="1" s="1"/>
  <c r="E170" i="1"/>
  <c r="E171" i="1" s="1"/>
  <c r="E169" i="1"/>
  <c r="J169" i="1" s="1"/>
  <c r="E168" i="1"/>
  <c r="J168" i="1" s="1"/>
  <c r="E167" i="1"/>
  <c r="J167" i="1" s="1"/>
  <c r="E166" i="1"/>
  <c r="J166" i="1" s="1"/>
  <c r="E165" i="1"/>
  <c r="J165" i="1" s="1"/>
  <c r="E164" i="1"/>
  <c r="J164" i="1" s="1"/>
  <c r="E161" i="1"/>
  <c r="F160" i="1"/>
  <c r="E160" i="1"/>
  <c r="J160" i="1" s="1"/>
  <c r="E157" i="1"/>
  <c r="E158" i="1" s="1"/>
  <c r="E156" i="1"/>
  <c r="J156" i="1" s="1"/>
  <c r="E155" i="1"/>
  <c r="J155" i="1" s="1"/>
  <c r="E154" i="1"/>
  <c r="J154" i="1" s="1"/>
  <c r="E153" i="1"/>
  <c r="J153" i="1" s="1"/>
  <c r="E152" i="1"/>
  <c r="J152" i="1" s="1"/>
  <c r="E151" i="1"/>
  <c r="J151" i="1" s="1"/>
  <c r="E150" i="1"/>
  <c r="J150" i="1" s="1"/>
  <c r="E147" i="1"/>
  <c r="F146" i="1"/>
  <c r="E146" i="1"/>
  <c r="J146" i="1" s="1"/>
  <c r="E143" i="1"/>
  <c r="J143" i="1" s="1"/>
  <c r="E142" i="1"/>
  <c r="J142" i="1" s="1"/>
  <c r="E141" i="1"/>
  <c r="J141" i="1" s="1"/>
  <c r="E140" i="1"/>
  <c r="J140" i="1" s="1"/>
  <c r="E139" i="1"/>
  <c r="J139" i="1" s="1"/>
  <c r="E138" i="1"/>
  <c r="J138" i="1" s="1"/>
  <c r="E137" i="1"/>
  <c r="J137" i="1" s="1"/>
  <c r="E134" i="1"/>
  <c r="F133" i="1"/>
  <c r="E133" i="1"/>
  <c r="J133" i="1" s="1"/>
  <c r="E130" i="1"/>
  <c r="E131" i="1" s="1"/>
  <c r="E129" i="1"/>
  <c r="J129" i="1" s="1"/>
  <c r="E128" i="1"/>
  <c r="J128" i="1" s="1"/>
  <c r="E127" i="1"/>
  <c r="J127" i="1" s="1"/>
  <c r="E126" i="1"/>
  <c r="J126" i="1" s="1"/>
  <c r="E125" i="1"/>
  <c r="J125" i="1" s="1"/>
  <c r="E124" i="1"/>
  <c r="J124" i="1" s="1"/>
  <c r="E121" i="1"/>
  <c r="F120" i="1"/>
  <c r="E120" i="1"/>
  <c r="J120" i="1" s="1"/>
  <c r="E117" i="1"/>
  <c r="E118" i="1" s="1"/>
  <c r="E116" i="1"/>
  <c r="J116" i="1" s="1"/>
  <c r="E115" i="1"/>
  <c r="J115" i="1" s="1"/>
  <c r="E114" i="1"/>
  <c r="J114" i="1" s="1"/>
  <c r="E113" i="1"/>
  <c r="J113" i="1" s="1"/>
  <c r="E112" i="1"/>
  <c r="J112" i="1" s="1"/>
  <c r="E111" i="1"/>
  <c r="J111" i="1" s="1"/>
  <c r="E108" i="1"/>
  <c r="F107" i="1"/>
  <c r="E107" i="1"/>
  <c r="J107" i="1" s="1"/>
  <c r="E104" i="1"/>
  <c r="J104" i="1" s="1"/>
  <c r="J103" i="1"/>
  <c r="E103" i="1"/>
  <c r="E102" i="1"/>
  <c r="J102" i="1" s="1"/>
  <c r="E101" i="1"/>
  <c r="J101" i="1" s="1"/>
  <c r="E100" i="1"/>
  <c r="J100" i="1" s="1"/>
  <c r="E99" i="1"/>
  <c r="J99" i="1" s="1"/>
  <c r="J98" i="1"/>
  <c r="E98" i="1"/>
  <c r="E95" i="1"/>
  <c r="F94" i="1"/>
  <c r="E94" i="1"/>
  <c r="J94" i="1" s="1"/>
  <c r="E91" i="1"/>
  <c r="E93" i="1" s="1"/>
  <c r="J93" i="1" s="1"/>
  <c r="E90" i="1"/>
  <c r="J90" i="1" s="1"/>
  <c r="E89" i="1"/>
  <c r="J89" i="1" s="1"/>
  <c r="E88" i="1"/>
  <c r="J88" i="1" s="1"/>
  <c r="E87" i="1"/>
  <c r="J87" i="1" s="1"/>
  <c r="E86" i="1"/>
  <c r="J86" i="1" s="1"/>
  <c r="E85" i="1"/>
  <c r="J85" i="1" s="1"/>
  <c r="E82" i="1"/>
  <c r="F81" i="1"/>
  <c r="E81" i="1"/>
  <c r="J81" i="1" s="1"/>
  <c r="E78" i="1"/>
  <c r="E79" i="1" s="1"/>
  <c r="E77" i="1"/>
  <c r="J77" i="1" s="1"/>
  <c r="E76" i="1"/>
  <c r="J76" i="1" s="1"/>
  <c r="E75" i="1"/>
  <c r="J75" i="1" s="1"/>
  <c r="E74" i="1"/>
  <c r="J74" i="1" s="1"/>
  <c r="E73" i="1"/>
  <c r="J73" i="1" s="1"/>
  <c r="E72" i="1"/>
  <c r="J72" i="1" s="1"/>
  <c r="E69" i="1"/>
  <c r="F68" i="1"/>
  <c r="E68" i="1"/>
  <c r="J68" i="1" s="1"/>
  <c r="E65" i="1"/>
  <c r="E66" i="1" s="1"/>
  <c r="E64" i="1"/>
  <c r="J64" i="1" s="1"/>
  <c r="E63" i="1"/>
  <c r="J63" i="1" s="1"/>
  <c r="J62" i="1"/>
  <c r="E62" i="1"/>
  <c r="E61" i="1"/>
  <c r="J61" i="1" s="1"/>
  <c r="E60" i="1"/>
  <c r="J60" i="1" s="1"/>
  <c r="J59" i="1"/>
  <c r="E59" i="1"/>
  <c r="F56" i="1"/>
  <c r="E56" i="1"/>
  <c r="J56" i="1" s="1"/>
  <c r="E53" i="1"/>
  <c r="E54" i="1" s="1"/>
  <c r="E52" i="1"/>
  <c r="J52" i="1" s="1"/>
  <c r="E51" i="1"/>
  <c r="J51" i="1" s="1"/>
  <c r="E50" i="1"/>
  <c r="J50" i="1" s="1"/>
  <c r="E49" i="1"/>
  <c r="J49" i="1" s="1"/>
  <c r="E48" i="1"/>
  <c r="J48" i="1" s="1"/>
  <c r="E47" i="1"/>
  <c r="J47" i="1" s="1"/>
  <c r="F44" i="1"/>
  <c r="E44" i="1"/>
  <c r="J44" i="1" s="1"/>
  <c r="E41" i="1"/>
  <c r="E42" i="1" s="1"/>
  <c r="E40" i="1"/>
  <c r="J40" i="1" s="1"/>
  <c r="J39" i="1"/>
  <c r="E39" i="1"/>
  <c r="E38" i="1"/>
  <c r="J38" i="1" s="1"/>
  <c r="E37" i="1"/>
  <c r="J37" i="1" s="1"/>
  <c r="E36" i="1"/>
  <c r="J36" i="1" s="1"/>
  <c r="E35" i="1"/>
  <c r="J35" i="1" s="1"/>
  <c r="E32" i="1"/>
  <c r="J32" i="1" s="1"/>
  <c r="F31" i="1"/>
  <c r="E31" i="1"/>
  <c r="J31" i="1" s="1"/>
  <c r="E28" i="1"/>
  <c r="J28" i="1" s="1"/>
  <c r="E27" i="1"/>
  <c r="J27" i="1" s="1"/>
  <c r="E26" i="1"/>
  <c r="J26" i="1" s="1"/>
  <c r="E25" i="1"/>
  <c r="J25" i="1" s="1"/>
  <c r="E24" i="1"/>
  <c r="J24" i="1" s="1"/>
  <c r="E23" i="1"/>
  <c r="J23" i="1" s="1"/>
  <c r="E22" i="1"/>
  <c r="J22" i="1" s="1"/>
  <c r="J19" i="1"/>
  <c r="J16" i="1"/>
  <c r="J13" i="1"/>
  <c r="J12" i="1"/>
  <c r="E11" i="1"/>
  <c r="J11" i="1" s="1"/>
  <c r="J91" i="1" l="1"/>
  <c r="E29" i="1"/>
  <c r="E30" i="1" s="1"/>
  <c r="J30" i="1" s="1"/>
  <c r="E144" i="1"/>
  <c r="J144" i="1" s="1"/>
  <c r="J183" i="1"/>
  <c r="E92" i="1"/>
  <c r="J92" i="1" s="1"/>
  <c r="J200" i="1"/>
  <c r="E201" i="1"/>
  <c r="J201" i="1" s="1"/>
  <c r="J10" i="1"/>
  <c r="J219" i="1"/>
  <c r="E105" i="1"/>
  <c r="E106" i="1" s="1"/>
  <c r="J106" i="1" s="1"/>
  <c r="E145" i="1"/>
  <c r="J145" i="1" s="1"/>
  <c r="J199" i="1"/>
  <c r="J130" i="1"/>
  <c r="J78" i="1"/>
  <c r="J170" i="1"/>
  <c r="E185" i="1"/>
  <c r="J185" i="1" s="1"/>
  <c r="J79" i="1"/>
  <c r="E80" i="1"/>
  <c r="J80" i="1" s="1"/>
  <c r="E119" i="1"/>
  <c r="J119" i="1" s="1"/>
  <c r="J118" i="1"/>
  <c r="J171" i="1"/>
  <c r="E172" i="1"/>
  <c r="J172" i="1" s="1"/>
  <c r="J95" i="1"/>
  <c r="J84" i="1" s="1"/>
  <c r="E43" i="1"/>
  <c r="J43" i="1" s="1"/>
  <c r="J42" i="1"/>
  <c r="E67" i="1"/>
  <c r="J67" i="1" s="1"/>
  <c r="J66" i="1"/>
  <c r="J69" i="1"/>
  <c r="E215" i="1"/>
  <c r="J215" i="1" s="1"/>
  <c r="J214" i="1"/>
  <c r="E55" i="1"/>
  <c r="J55" i="1" s="1"/>
  <c r="J54" i="1"/>
  <c r="J82" i="1"/>
  <c r="J71" i="1" s="1"/>
  <c r="E132" i="1"/>
  <c r="J132" i="1" s="1"/>
  <c r="J131" i="1"/>
  <c r="E159" i="1"/>
  <c r="J159" i="1" s="1"/>
  <c r="J158" i="1"/>
  <c r="J223" i="1"/>
  <c r="J29" i="1"/>
  <c r="J21" i="1" s="1"/>
  <c r="J41" i="1"/>
  <c r="J53" i="1"/>
  <c r="J65" i="1"/>
  <c r="J117" i="1"/>
  <c r="J157" i="1"/>
  <c r="J213" i="1"/>
  <c r="J189" i="1" l="1"/>
  <c r="J46" i="1"/>
  <c r="J105" i="1"/>
  <c r="J34" i="1"/>
  <c r="J58" i="1"/>
  <c r="J108" i="1"/>
  <c r="J97" i="1" l="1"/>
  <c r="J121" i="1"/>
  <c r="J110" i="1" s="1"/>
  <c r="J134" i="1" l="1"/>
  <c r="J123" i="1" s="1"/>
  <c r="J147" i="1" l="1"/>
  <c r="J136" i="1" s="1"/>
  <c r="J161" i="1" l="1"/>
  <c r="J149" i="1" s="1"/>
  <c r="J174" i="1" l="1"/>
  <c r="J163" i="1" s="1"/>
  <c r="J217" i="1" l="1"/>
  <c r="J187" i="1"/>
  <c r="J176" i="1" s="1"/>
  <c r="J206" i="1" l="1"/>
  <c r="J231" i="1"/>
  <c r="J232" i="1" s="1"/>
  <c r="J234" i="1" l="1"/>
  <c r="J235" i="1" s="1"/>
</calcChain>
</file>

<file path=xl/sharedStrings.xml><?xml version="1.0" encoding="utf-8"?>
<sst xmlns="http://schemas.openxmlformats.org/spreadsheetml/2006/main" count="856" uniqueCount="126">
  <si>
    <t>Pekerjaan</t>
  </si>
  <si>
    <t>: PENATAAN JALUR PEJALAN KAKI ( WALKWAY ) DI PABRIK FENI ANTAM UBPN KOLAKA</t>
  </si>
  <si>
    <t>Lokasi</t>
  </si>
  <si>
    <t>: Feni Plant PT ANTAM Tbk UBPN Kolaka</t>
  </si>
  <si>
    <t>T.A</t>
  </si>
  <si>
    <t>: 2022</t>
  </si>
  <si>
    <t>NO</t>
  </si>
  <si>
    <t>URAIAN PEKERJAAN</t>
  </si>
  <si>
    <t>VOLUME</t>
  </si>
  <si>
    <t xml:space="preserve">HARGA </t>
  </si>
  <si>
    <t>JUMLAH</t>
  </si>
  <si>
    <t>SAT.</t>
  </si>
  <si>
    <t>SATUAN</t>
  </si>
  <si>
    <t xml:space="preserve"> HARGA</t>
  </si>
  <si>
    <t>UMUM</t>
  </si>
  <si>
    <t>Rp.</t>
  </si>
  <si>
    <t>Pekerjaan Pembuatan Gudang Peralatan dan Material</t>
  </si>
  <si>
    <t>m2</t>
  </si>
  <si>
    <t>Pekerjaan mobilisasi dan demobilisasi alat dan bahan</t>
  </si>
  <si>
    <t>Ls</t>
  </si>
  <si>
    <t>Pek. Persiapan Pembuatan Rambu - Rambu Keselamatan Kerja</t>
  </si>
  <si>
    <t>- Rambu pengalihan jalur, Rambu hati - hati</t>
  </si>
  <si>
    <t>- Ukuran 100 x 150 cm</t>
  </si>
  <si>
    <t>[</t>
  </si>
  <si>
    <t>Pekerjaan Quality Control:Pengujian Kuat Tekan Beton (20 Sampel)</t>
  </si>
  <si>
    <t>- Pembuatan Job Mix Formula fc'20.75 (K-250)</t>
  </si>
  <si>
    <t>- Pengujian kuat tekan beton (20 Sampel)</t>
  </si>
  <si>
    <t>Swab Antigen Pekerja</t>
  </si>
  <si>
    <t>Pekerjaan Pedestrian Zona A</t>
  </si>
  <si>
    <t>Pekerjaan pembersihan area sebelum dan sesudah pekerjaan (termasuk pembongkaran kanstin eksisting, pencabutan pohon dan pengangkutan ke TPA Antam)</t>
  </si>
  <si>
    <t>Pekerjaan galian tanah</t>
  </si>
  <si>
    <t>m3</t>
  </si>
  <si>
    <t>Pekerjaan urugan tanah kembali dan pemadatan</t>
  </si>
  <si>
    <t>Pekerjaan pasir urug (incl. pemadatan)</t>
  </si>
  <si>
    <t>Pekerjaan bekisting kanstin (4x pakai)</t>
  </si>
  <si>
    <t>Pekerjaan beton fc' 20.75 Mpa (K-250) untuk kanstin</t>
  </si>
  <si>
    <t>Pekerjaan plesteran kanstin 1 SP : 4 PP</t>
  </si>
  <si>
    <t>Pekerjaan acian kanstin</t>
  </si>
  <si>
    <t>Pengecatan kanstin</t>
  </si>
  <si>
    <t>2.10</t>
  </si>
  <si>
    <t xml:space="preserve">Pekerjaan paving block tebal 8 cm warna abu/natural </t>
  </si>
  <si>
    <t>Pekerjaan Guide Post</t>
  </si>
  <si>
    <t>pcs</t>
  </si>
  <si>
    <t>Pekerjaan Pedestrian Zona C</t>
  </si>
  <si>
    <t>3.10</t>
  </si>
  <si>
    <t>Pekerjaan Pedestrian Zona D</t>
  </si>
  <si>
    <t>4.10</t>
  </si>
  <si>
    <t>Pekerjaan Pedestrian Zona E</t>
  </si>
  <si>
    <t>5.10</t>
  </si>
  <si>
    <t>Pekerjaan Pedestrian Zona F</t>
  </si>
  <si>
    <t>6.10</t>
  </si>
  <si>
    <t>Pekerjaan Pedestrian Zona G</t>
  </si>
  <si>
    <t>7.10</t>
  </si>
  <si>
    <t>Pekerjaan Pedestrian Zona H</t>
  </si>
  <si>
    <t>8.10</t>
  </si>
  <si>
    <t>Pekerjaan Pedestrian Zona I</t>
  </si>
  <si>
    <t>9.10</t>
  </si>
  <si>
    <t>Pekerjaan Pedestrian Zona J</t>
  </si>
  <si>
    <t>10.10</t>
  </si>
  <si>
    <t>Pekerjaan Pedestrian Zona K</t>
  </si>
  <si>
    <t>11.10</t>
  </si>
  <si>
    <t>Pekerjaan Pedestrian Zona L</t>
  </si>
  <si>
    <t>Pekerjaan bekisting kanstin</t>
  </si>
  <si>
    <t>12.10</t>
  </si>
  <si>
    <t>Pekerjaan Pedestrian Zona M</t>
  </si>
  <si>
    <t>13.10</t>
  </si>
  <si>
    <t>Pekerjaan Pedestrian Zona N</t>
  </si>
  <si>
    <t>14.10</t>
  </si>
  <si>
    <t>14.11</t>
  </si>
  <si>
    <t>Pekerjaan Pedestrian Zona O</t>
  </si>
  <si>
    <t>Pekerjaan pasangan batu belah</t>
  </si>
  <si>
    <t>Pekerjaan finishing siar pasangan batu</t>
  </si>
  <si>
    <t>Pekerjaan bekisting kanstin dan tangga (4x pakai)</t>
  </si>
  <si>
    <t>Pekerjaan beton fc' 20.75 Mpa (K-250) untuk kanstin dan tangga</t>
  </si>
  <si>
    <t>Pekerjaan pembesian</t>
  </si>
  <si>
    <t>kg</t>
  </si>
  <si>
    <t>15.10</t>
  </si>
  <si>
    <t>Pekerjaan hand railing</t>
  </si>
  <si>
    <t>Pekerjaan pengecatan railing</t>
  </si>
  <si>
    <t>Pekerjaan Pedestrian Zona P</t>
  </si>
  <si>
    <t>16.10</t>
  </si>
  <si>
    <t>Pekerjaan Pengecatan Walkway</t>
  </si>
  <si>
    <t>Pekerjaan pengecatan Walkway</t>
  </si>
  <si>
    <t>Pekerjaan pengecatan Zebra Cross</t>
  </si>
  <si>
    <t>Pekerjaan Rabat Beton Parkiran Absen Pabrik</t>
  </si>
  <si>
    <t>Pemasangan plastik cor</t>
  </si>
  <si>
    <t>Pemasangan wiremesh</t>
  </si>
  <si>
    <t xml:space="preserve">Pekerjaan beton fc' 20.75 Mpa (K-250) </t>
  </si>
  <si>
    <t xml:space="preserve">A. JUMLAH HARGA </t>
  </si>
  <si>
    <t>B. JUMLAH HARGA SEBELUM PPN (DIBULATKAN)</t>
  </si>
  <si>
    <t>TERBILANG :</t>
  </si>
  <si>
    <t>C. PAJAK PERTAMBAHAN NILAI (PPN=11%B)</t>
  </si>
  <si>
    <t>D. TOTAL HARGA SETELAH PPN (B+C)</t>
  </si>
  <si>
    <t>Spesifikasi Teknis</t>
  </si>
  <si>
    <t>KETERANGAN</t>
  </si>
  <si>
    <t>Dibongkar kembali setelah pekerjaan selesai</t>
  </si>
  <si>
    <t>Tertera tulisan yang jelas dan dapat dibaca dari jarak min. 25 meter</t>
  </si>
  <si>
    <t>Termasuk transportasi dan akomodasi (4x Pulang Pergi) untuk 1 orang perwakilan mitra kerja</t>
  </si>
  <si>
    <t>Untuk seluruh tenaga kerja di lapangan</t>
  </si>
  <si>
    <t>PEKERJAAN PEDESTRIAN &amp; RABAT BETON</t>
  </si>
  <si>
    <t>Pekerjaan pembersihan area sebelum dan sesudah pekerjaan (termasuk pembabatan pohon dan pengangkutan ke TPA Antam)</t>
  </si>
  <si>
    <t>Pekerjaan mencakup pembongkaran kanstin eksisting, pencabutan pohon (hingga akar) pada lokasi eksisting, pembersihan dan pengangkutan ke TPA Antam</t>
  </si>
  <si>
    <t>Galian tanah biasa</t>
  </si>
  <si>
    <t>Urugan menggunakan tanah bekas galian, pemadatan per layar tiap 20cm.</t>
  </si>
  <si>
    <t>Approval dibutuhkan</t>
  </si>
  <si>
    <t>Kayu Kelas III</t>
  </si>
  <si>
    <t>Campuran 1 Semen Portland : 4 Pasir Pasang</t>
  </si>
  <si>
    <t>Menggunakan Propan Tennokote/setara ( 3 lapis cat penutup) - Approval dibutuhkan</t>
  </si>
  <si>
    <t>Paving block disediakan oleh Antam</t>
  </si>
  <si>
    <t xml:space="preserve">Pekerjaan finishing siar pasangan batu </t>
  </si>
  <si>
    <t>Campuran 1 Semen Portland : 2 Pasir Pasang</t>
  </si>
  <si>
    <r>
      <rPr>
        <sz val="12"/>
        <rFont val="Calibri"/>
        <family val="2"/>
      </rPr>
      <t>Ø</t>
    </r>
    <r>
      <rPr>
        <sz val="10.199999999999999"/>
        <rFont val="Arial Narrow"/>
        <family val="2"/>
      </rPr>
      <t xml:space="preserve">10 : BJTP24, Approval dibutuhkan </t>
    </r>
  </si>
  <si>
    <t>D13 : BJTS 40, Approval dibutuhkan</t>
  </si>
  <si>
    <r>
      <t xml:space="preserve">Pipa Galvanis </t>
    </r>
    <r>
      <rPr>
        <sz val="12"/>
        <rFont val="Calibri"/>
        <family val="2"/>
      </rPr>
      <t>Ø</t>
    </r>
    <r>
      <rPr>
        <sz val="10.199999999999999"/>
        <rFont val="Arial Narrow"/>
        <family val="2"/>
      </rPr>
      <t>2", tebal 2.3mm, Approval dibutuhkan</t>
    </r>
  </si>
  <si>
    <t>Base Plate galvanis t=0.5 mm</t>
  </si>
  <si>
    <t>Dynabolt M12 mm x 75 mm</t>
  </si>
  <si>
    <t>Cat Nippon/setara (50 mikron base coat, 25 mikron intermediate, 25 mikron top coat )</t>
  </si>
  <si>
    <t>Wiremesh M8</t>
  </si>
  <si>
    <t>Pengecatan Walkway dan Zebra Cross</t>
  </si>
  <si>
    <t>Menggunakan Nippon Paint Roadline paint/setara ( 3 lapis cat penutup) - Approval dibutuhkan</t>
  </si>
  <si>
    <t>- Bekisting 4x pakai</t>
  </si>
  <si>
    <t>- Beton fc' 20.75 Mpa (K-250)</t>
  </si>
  <si>
    <r>
      <t xml:space="preserve">- Tulangan </t>
    </r>
    <r>
      <rPr>
        <sz val="12"/>
        <rFont val="Calibri"/>
        <family val="2"/>
      </rPr>
      <t>Ø</t>
    </r>
    <r>
      <rPr>
        <sz val="10.199999999999999"/>
        <rFont val="Arial Narrow"/>
        <family val="2"/>
      </rPr>
      <t>10 : BJTP24</t>
    </r>
  </si>
  <si>
    <t>- inc. Plesteran (1SP : 4PP) dan acian</t>
  </si>
  <si>
    <t>- cat Propan Tennokote/setara ( 3 lapis cat penutup) - Approval dibutuhkan</t>
  </si>
  <si>
    <t>BILL OF QUANTITY (BOQ)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</si>
</sst>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Arial Narrow"/>
      <family val="2"/>
    </font>
    <font>
      <sz val="12"/>
      <name val="Verdana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Verdana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name val="Arial Narrow"/>
      <family val="2"/>
    </font>
    <font>
      <sz val="12"/>
      <name val="Arial"/>
      <family val="2"/>
    </font>
    <font>
      <sz val="12"/>
      <name val="Calibri"/>
      <family val="2"/>
    </font>
    <font>
      <sz val="10.19999999999999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/>
    <xf numFmtId="0" fontId="7" fillId="0" borderId="11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8" fillId="0" borderId="16" xfId="0" applyFont="1" applyFill="1" applyBorder="1" applyAlignment="1">
      <alignment horizontal="center"/>
    </xf>
    <xf numFmtId="0" fontId="8" fillId="0" borderId="17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center"/>
    </xf>
    <xf numFmtId="164" fontId="8" fillId="0" borderId="17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/>
    </xf>
    <xf numFmtId="164" fontId="8" fillId="0" borderId="0" xfId="1" applyFont="1" applyFill="1" applyBorder="1"/>
    <xf numFmtId="0" fontId="8" fillId="0" borderId="19" xfId="0" applyFont="1" applyFill="1" applyBorder="1" applyAlignment="1">
      <alignment horizontal="right"/>
    </xf>
    <xf numFmtId="4" fontId="8" fillId="0" borderId="20" xfId="0" applyNumberFormat="1" applyFont="1" applyFill="1" applyBorder="1"/>
    <xf numFmtId="0" fontId="8" fillId="0" borderId="21" xfId="0" applyFont="1" applyFill="1" applyBorder="1" applyAlignment="1">
      <alignment horizontal="center"/>
    </xf>
    <xf numFmtId="0" fontId="5" fillId="0" borderId="22" xfId="0" quotePrefix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/>
    </xf>
    <xf numFmtId="164" fontId="8" fillId="0" borderId="22" xfId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/>
    </xf>
    <xf numFmtId="164" fontId="8" fillId="0" borderId="23" xfId="1" applyFont="1" applyFill="1" applyBorder="1"/>
    <xf numFmtId="0" fontId="5" fillId="0" borderId="22" xfId="0" applyFont="1" applyFill="1" applyBorder="1" applyAlignment="1">
      <alignment horizontal="right"/>
    </xf>
    <xf numFmtId="164" fontId="5" fillId="0" borderId="25" xfId="1" applyFont="1" applyFill="1" applyBorder="1"/>
    <xf numFmtId="0" fontId="8" fillId="0" borderId="23" xfId="0" quotePrefix="1" applyFont="1" applyFill="1" applyBorder="1" applyAlignment="1">
      <alignment horizontal="center" vertical="center"/>
    </xf>
    <xf numFmtId="164" fontId="8" fillId="0" borderId="25" xfId="1" applyFont="1" applyFill="1" applyBorder="1"/>
    <xf numFmtId="0" fontId="8" fillId="0" borderId="23" xfId="0" applyFont="1" applyBorder="1" applyAlignment="1">
      <alignment horizontal="left"/>
    </xf>
    <xf numFmtId="0" fontId="8" fillId="0" borderId="23" xfId="0" quotePrefix="1" applyFont="1" applyFill="1" applyBorder="1" applyAlignment="1">
      <alignment horizontal="left"/>
    </xf>
    <xf numFmtId="2" fontId="8" fillId="0" borderId="23" xfId="0" quotePrefix="1" applyNumberFormat="1" applyFont="1" applyFill="1" applyBorder="1" applyAlignment="1">
      <alignment horizontal="center" vertical="center"/>
    </xf>
    <xf numFmtId="0" fontId="8" fillId="0" borderId="23" xfId="0" quotePrefix="1" applyFont="1" applyFill="1" applyBorder="1"/>
    <xf numFmtId="0" fontId="8" fillId="0" borderId="23" xfId="0" applyFont="1" applyFill="1" applyBorder="1" applyAlignment="1">
      <alignment horizontal="center"/>
    </xf>
    <xf numFmtId="164" fontId="8" fillId="0" borderId="22" xfId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/>
    </xf>
    <xf numFmtId="0" fontId="8" fillId="0" borderId="23" xfId="0" quotePrefix="1" applyNumberFormat="1" applyFont="1" applyFill="1" applyBorder="1" applyAlignment="1">
      <alignment horizontal="center" vertical="center"/>
    </xf>
    <xf numFmtId="164" fontId="8" fillId="2" borderId="23" xfId="1" applyFont="1" applyFill="1" applyBorder="1"/>
    <xf numFmtId="43" fontId="6" fillId="0" borderId="0" xfId="0" applyNumberFormat="1" applyFont="1" applyFill="1"/>
    <xf numFmtId="0" fontId="8" fillId="0" borderId="23" xfId="0" quotePrefix="1" applyFont="1" applyFill="1" applyBorder="1" applyAlignment="1"/>
    <xf numFmtId="0" fontId="8" fillId="0" borderId="21" xfId="0" applyFont="1" applyBorder="1" applyAlignment="1">
      <alignment horizontal="center"/>
    </xf>
    <xf numFmtId="0" fontId="5" fillId="0" borderId="22" xfId="0" quotePrefix="1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8" fillId="0" borderId="23" xfId="0" quotePrefix="1" applyFont="1" applyBorder="1"/>
    <xf numFmtId="0" fontId="8" fillId="0" borderId="23" xfId="0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/>
    </xf>
    <xf numFmtId="164" fontId="8" fillId="0" borderId="27" xfId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164" fontId="5" fillId="0" borderId="30" xfId="1" applyFont="1" applyFill="1" applyBorder="1"/>
    <xf numFmtId="0" fontId="8" fillId="0" borderId="3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64" fontId="8" fillId="0" borderId="23" xfId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64" fontId="5" fillId="0" borderId="15" xfId="1" applyFont="1" applyFill="1" applyBorder="1"/>
    <xf numFmtId="0" fontId="5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164" fontId="8" fillId="0" borderId="34" xfId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/>
    </xf>
    <xf numFmtId="164" fontId="8" fillId="0" borderId="34" xfId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" fontId="8" fillId="0" borderId="35" xfId="0" applyNumberFormat="1" applyFont="1" applyFill="1" applyBorder="1"/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0" fontId="8" fillId="0" borderId="0" xfId="0" applyNumberFormat="1" applyFont="1" applyFill="1" applyAlignment="1">
      <alignment horizontal="left"/>
    </xf>
    <xf numFmtId="10" fontId="11" fillId="0" borderId="0" xfId="0" applyNumberFormat="1" applyFont="1" applyFill="1" applyAlignment="1">
      <alignment horizontal="left"/>
    </xf>
    <xf numFmtId="0" fontId="8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164" fontId="3" fillId="0" borderId="0" xfId="1" applyFont="1" applyFill="1"/>
    <xf numFmtId="4" fontId="3" fillId="0" borderId="0" xfId="0" applyNumberFormat="1" applyFont="1" applyFill="1"/>
    <xf numFmtId="0" fontId="8" fillId="0" borderId="17" xfId="0" quotePrefix="1" applyNumberFormat="1" applyFont="1" applyFill="1" applyBorder="1" applyAlignment="1">
      <alignment horizontal="center"/>
    </xf>
    <xf numFmtId="164" fontId="8" fillId="0" borderId="38" xfId="1" applyFont="1" applyFill="1" applyBorder="1" applyAlignment="1">
      <alignment horizontal="center"/>
    </xf>
    <xf numFmtId="164" fontId="8" fillId="0" borderId="38" xfId="1" applyFont="1" applyFill="1" applyBorder="1"/>
    <xf numFmtId="164" fontId="8" fillId="0" borderId="38" xfId="1" quotePrefix="1" applyFont="1" applyFill="1" applyBorder="1"/>
    <xf numFmtId="0" fontId="8" fillId="0" borderId="23" xfId="0" applyFont="1" applyBorder="1" applyAlignment="1">
      <alignment horizontal="left" vertical="center"/>
    </xf>
    <xf numFmtId="0" fontId="6" fillId="0" borderId="38" xfId="0" applyFont="1" applyFill="1" applyBorder="1"/>
    <xf numFmtId="0" fontId="8" fillId="0" borderId="38" xfId="0" quotePrefix="1" applyFont="1" applyFill="1" applyBorder="1" applyAlignment="1">
      <alignment horizontal="left"/>
    </xf>
    <xf numFmtId="164" fontId="8" fillId="0" borderId="22" xfId="1" applyFont="1" applyFill="1" applyBorder="1"/>
    <xf numFmtId="2" fontId="8" fillId="0" borderId="23" xfId="0" quotePrefix="1" applyNumberFormat="1" applyFont="1" applyFill="1" applyBorder="1" applyAlignment="1">
      <alignment horizontal="center"/>
    </xf>
    <xf numFmtId="164" fontId="8" fillId="0" borderId="22" xfId="1" applyFont="1" applyFill="1" applyBorder="1" applyAlignment="1">
      <alignment horizontal="center"/>
    </xf>
    <xf numFmtId="164" fontId="8" fillId="0" borderId="22" xfId="1" quotePrefix="1" applyFont="1" applyFill="1" applyBorder="1" applyAlignment="1">
      <alignment wrapText="1"/>
    </xf>
    <xf numFmtId="0" fontId="8" fillId="0" borderId="23" xfId="0" quotePrefix="1" applyNumberFormat="1" applyFont="1" applyFill="1" applyBorder="1" applyAlignment="1">
      <alignment horizontal="center"/>
    </xf>
    <xf numFmtId="164" fontId="8" fillId="0" borderId="22" xfId="1" quotePrefix="1" applyFont="1" applyFill="1" applyBorder="1"/>
    <xf numFmtId="164" fontId="8" fillId="0" borderId="37" xfId="1" applyFont="1" applyFill="1" applyBorder="1"/>
    <xf numFmtId="0" fontId="8" fillId="0" borderId="2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8" xfId="0" quotePrefix="1" applyNumberFormat="1" applyFont="1" applyFill="1" applyBorder="1" applyAlignment="1">
      <alignment horizontal="center"/>
    </xf>
    <xf numFmtId="0" fontId="8" fillId="0" borderId="38" xfId="0" quotePrefix="1" applyFont="1" applyFill="1" applyBorder="1" applyAlignment="1"/>
    <xf numFmtId="164" fontId="8" fillId="0" borderId="38" xfId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8" fillId="0" borderId="23" xfId="0" quotePrefix="1" applyFont="1" applyFill="1" applyBorder="1" applyAlignment="1">
      <alignment vertical="center" wrapText="1"/>
    </xf>
    <xf numFmtId="0" fontId="8" fillId="0" borderId="24" xfId="0" quotePrefix="1" applyFont="1" applyFill="1" applyBorder="1" applyAlignment="1">
      <alignment vertical="center" wrapText="1"/>
    </xf>
    <xf numFmtId="0" fontId="8" fillId="0" borderId="23" xfId="0" quotePrefix="1" applyFont="1" applyFill="1" applyBorder="1" applyAlignment="1">
      <alignment wrapText="1"/>
    </xf>
    <xf numFmtId="0" fontId="8" fillId="0" borderId="24" xfId="0" quotePrefix="1" applyFont="1" applyFill="1" applyBorder="1" applyAlignment="1">
      <alignment wrapText="1"/>
    </xf>
    <xf numFmtId="0" fontId="8" fillId="0" borderId="23" xfId="0" quotePrefix="1" applyFont="1" applyBorder="1" applyAlignment="1">
      <alignment wrapText="1"/>
    </xf>
    <xf numFmtId="0" fontId="8" fillId="0" borderId="24" xfId="0" quotePrefix="1" applyFont="1" applyBorder="1" applyAlignment="1">
      <alignment wrapText="1"/>
    </xf>
    <xf numFmtId="0" fontId="7" fillId="0" borderId="12" xfId="0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2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22" xfId="0" quotePrefix="1" applyFont="1" applyFill="1" applyBorder="1" applyAlignment="1">
      <alignment horizontal="center"/>
    </xf>
    <xf numFmtId="0" fontId="8" fillId="0" borderId="24" xfId="0" quotePrefix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gas\Documents\CIVIL%20DEPRTMNT\2022\PEMELIHARAAN\PEMBUATAN%20WALKWAY%20FENI%20PLANT\DOK%20TEKNIS\PENATAAN%20JALUR%20PEJALAN%20KAKI%20(%20WALKWAY%20)%20DI%20PABRIK%20FENI%20ANTAM%20UBPN%20KOLAKA%20-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EE"/>
      <sheetName val="Spek Teknis"/>
      <sheetName val="VOLUME"/>
      <sheetName val="Analisa Harga Satuan"/>
      <sheetName val="AHSP"/>
      <sheetName val="AHSP 2"/>
    </sheetNames>
    <sheetDataSet>
      <sheetData sheetId="0"/>
      <sheetData sheetId="1">
        <row r="2">
          <cell r="D2" t="str">
            <v>: PENATAAN JALUR PEJALAN KAKI ( WALKWAY ) DI PABRIK FENI ANTAM UBPN KOLAKA</v>
          </cell>
        </row>
        <row r="3">
          <cell r="D3" t="str">
            <v>: Feni Plant PT ANTAM Tbk UBPN Kolaka</v>
          </cell>
        </row>
      </sheetData>
      <sheetData sheetId="2"/>
      <sheetData sheetId="3">
        <row r="4">
          <cell r="F4">
            <v>251.99999999999997</v>
          </cell>
          <cell r="AD4">
            <v>98</v>
          </cell>
          <cell r="AJ4">
            <v>88</v>
          </cell>
        </row>
        <row r="6">
          <cell r="F6">
            <v>25.86</v>
          </cell>
          <cell r="AD6">
            <v>8.52</v>
          </cell>
          <cell r="AJ6">
            <v>10.632</v>
          </cell>
        </row>
        <row r="8">
          <cell r="F8">
            <v>17.98</v>
          </cell>
          <cell r="AD8">
            <v>6.96</v>
          </cell>
          <cell r="AJ8">
            <v>5.2560000000000002</v>
          </cell>
        </row>
        <row r="12">
          <cell r="F12">
            <v>25.172000000000001</v>
          </cell>
          <cell r="AD12">
            <v>8.3519999999999985</v>
          </cell>
          <cell r="AJ12">
            <v>8.0791999999999984</v>
          </cell>
        </row>
        <row r="14">
          <cell r="F14">
            <v>431</v>
          </cell>
          <cell r="AD14">
            <v>142</v>
          </cell>
          <cell r="AJ14">
            <v>177.2</v>
          </cell>
        </row>
        <row r="16">
          <cell r="F16">
            <v>43.1</v>
          </cell>
          <cell r="AD16">
            <v>14.200000000000001</v>
          </cell>
          <cell r="AJ16">
            <v>17.72</v>
          </cell>
        </row>
        <row r="18">
          <cell r="F18">
            <v>172.4</v>
          </cell>
          <cell r="AD18">
            <v>56.800000000000004</v>
          </cell>
          <cell r="AJ18">
            <v>70.88</v>
          </cell>
        </row>
        <row r="20">
          <cell r="F20">
            <v>179.8</v>
          </cell>
          <cell r="AD20">
            <v>69.599999999999994</v>
          </cell>
        </row>
        <row r="30">
          <cell r="F30">
            <v>333.2</v>
          </cell>
          <cell r="L30">
            <v>48.1</v>
          </cell>
          <cell r="R30">
            <v>294</v>
          </cell>
          <cell r="X30">
            <v>118.99999999999999</v>
          </cell>
          <cell r="AD30">
            <v>136.07999999999998</v>
          </cell>
        </row>
        <row r="32">
          <cell r="L32">
            <v>2.59</v>
          </cell>
        </row>
        <row r="34">
          <cell r="F34">
            <v>46.97</v>
          </cell>
          <cell r="L34">
            <v>6.660000000000001</v>
          </cell>
          <cell r="R34">
            <v>29.47</v>
          </cell>
          <cell r="X34">
            <v>14.42</v>
          </cell>
          <cell r="AD34">
            <v>16.548000000000002</v>
          </cell>
        </row>
        <row r="36">
          <cell r="F36">
            <v>86.56</v>
          </cell>
          <cell r="R36">
            <v>42.160000000000004</v>
          </cell>
          <cell r="X36">
            <v>36.18</v>
          </cell>
          <cell r="AD36">
            <v>41.64</v>
          </cell>
        </row>
        <row r="38">
          <cell r="L38">
            <v>4.3660000000000005</v>
          </cell>
        </row>
        <row r="40">
          <cell r="F40">
            <v>56.706000000000003</v>
          </cell>
          <cell r="R40">
            <v>29.506</v>
          </cell>
          <cell r="X40">
            <v>16.192</v>
          </cell>
          <cell r="AD40">
            <v>18.62</v>
          </cell>
        </row>
        <row r="42">
          <cell r="L42">
            <v>66.599999999999994</v>
          </cell>
        </row>
        <row r="44">
          <cell r="F44">
            <v>757.6</v>
          </cell>
          <cell r="R44">
            <v>463.2</v>
          </cell>
          <cell r="X44">
            <v>266.5</v>
          </cell>
          <cell r="AD44">
            <v>292.08</v>
          </cell>
        </row>
        <row r="46">
          <cell r="L46">
            <v>6.66</v>
          </cell>
        </row>
        <row r="48">
          <cell r="F48">
            <v>75.760000000000005</v>
          </cell>
          <cell r="L48">
            <v>14.8</v>
          </cell>
          <cell r="R48">
            <v>46.32</v>
          </cell>
          <cell r="X48">
            <v>26.650000000000002</v>
          </cell>
          <cell r="AD48">
            <v>29.207999999999998</v>
          </cell>
        </row>
        <row r="50">
          <cell r="F50">
            <v>190.8</v>
          </cell>
          <cell r="L50">
            <v>37</v>
          </cell>
          <cell r="R50">
            <v>168.4</v>
          </cell>
          <cell r="X50">
            <v>68.8</v>
          </cell>
          <cell r="AD50">
            <v>78.56</v>
          </cell>
        </row>
        <row r="52">
          <cell r="F52">
            <v>432.8</v>
          </cell>
          <cell r="R52">
            <v>210.8</v>
          </cell>
          <cell r="X52">
            <v>120.6</v>
          </cell>
          <cell r="AD52">
            <v>138.80000000000001</v>
          </cell>
        </row>
        <row r="56">
          <cell r="F56">
            <v>86.1</v>
          </cell>
          <cell r="L56">
            <v>206.5</v>
          </cell>
          <cell r="R56">
            <v>29.4</v>
          </cell>
          <cell r="X56">
            <v>198.79999999999998</v>
          </cell>
          <cell r="AJ56">
            <v>151.19999999999999</v>
          </cell>
        </row>
        <row r="58">
          <cell r="R58">
            <v>2.64</v>
          </cell>
          <cell r="X58">
            <v>20.52</v>
          </cell>
          <cell r="AJ58">
            <v>15.6</v>
          </cell>
        </row>
        <row r="60">
          <cell r="F60">
            <v>14.49</v>
          </cell>
          <cell r="L60">
            <v>20.79</v>
          </cell>
          <cell r="R60">
            <v>2.06</v>
          </cell>
          <cell r="X60">
            <v>14.160000000000004</v>
          </cell>
          <cell r="AJ60">
            <v>10.76</v>
          </cell>
        </row>
        <row r="62">
          <cell r="F62">
            <v>43.59</v>
          </cell>
          <cell r="L62">
            <v>14.930000000000001</v>
          </cell>
        </row>
        <row r="64">
          <cell r="R64">
            <v>2.9039999999999999</v>
          </cell>
          <cell r="X64">
            <v>19.844000000000001</v>
          </cell>
          <cell r="AJ64">
            <v>15.084</v>
          </cell>
        </row>
        <row r="66">
          <cell r="F66">
            <v>18.686</v>
          </cell>
          <cell r="L66">
            <v>20.886000000000003</v>
          </cell>
          <cell r="R66">
            <v>44</v>
          </cell>
          <cell r="X66">
            <v>342</v>
          </cell>
          <cell r="AJ66">
            <v>260</v>
          </cell>
        </row>
        <row r="68">
          <cell r="R68">
            <v>4.4000000000000004</v>
          </cell>
          <cell r="X68">
            <v>34.200000000000003</v>
          </cell>
          <cell r="AJ68">
            <v>26</v>
          </cell>
        </row>
        <row r="70">
          <cell r="F70">
            <v>265.2</v>
          </cell>
          <cell r="L70">
            <v>297</v>
          </cell>
          <cell r="R70">
            <v>17.600000000000001</v>
          </cell>
          <cell r="X70">
            <v>136.80000000000001</v>
          </cell>
          <cell r="AJ70">
            <v>104</v>
          </cell>
        </row>
        <row r="72">
          <cell r="R72">
            <v>20.6</v>
          </cell>
          <cell r="X72">
            <v>141.60000000000002</v>
          </cell>
          <cell r="AJ72">
            <v>107.6</v>
          </cell>
        </row>
        <row r="74">
          <cell r="F74">
            <v>26.520000000000003</v>
          </cell>
          <cell r="L74">
            <v>29.700000000000003</v>
          </cell>
        </row>
        <row r="76">
          <cell r="F76">
            <v>50</v>
          </cell>
          <cell r="L76">
            <v>118.80000000000001</v>
          </cell>
        </row>
        <row r="78">
          <cell r="F78">
            <v>145.30000000000001</v>
          </cell>
          <cell r="L78">
            <v>149.30000000000001</v>
          </cell>
        </row>
        <row r="82">
          <cell r="F82">
            <v>25.9</v>
          </cell>
          <cell r="L82">
            <v>61.18</v>
          </cell>
          <cell r="R82">
            <v>62.999999999999993</v>
          </cell>
          <cell r="X82">
            <v>0</v>
          </cell>
          <cell r="AD82">
            <v>0</v>
          </cell>
          <cell r="AJ82">
            <v>8.3999999999999986</v>
          </cell>
        </row>
        <row r="84">
          <cell r="F84">
            <v>2.3400000000000003</v>
          </cell>
          <cell r="L84">
            <v>5.3640000000000008</v>
          </cell>
          <cell r="R84">
            <v>5.5200000000000005</v>
          </cell>
          <cell r="X84">
            <v>8.52</v>
          </cell>
          <cell r="AD84">
            <v>3.4800000000000004</v>
          </cell>
          <cell r="AJ84">
            <v>0.84000000000000008</v>
          </cell>
        </row>
        <row r="86">
          <cell r="F86">
            <v>1.8100000000000003</v>
          </cell>
          <cell r="L86">
            <v>4.33</v>
          </cell>
          <cell r="R86">
            <v>4.46</v>
          </cell>
          <cell r="X86">
            <v>0</v>
          </cell>
          <cell r="AD86">
            <v>0</v>
          </cell>
          <cell r="AJ86">
            <v>0.55999999999999994</v>
          </cell>
        </row>
        <row r="89">
          <cell r="X89">
            <v>1.4119999999999999</v>
          </cell>
          <cell r="AD89">
            <v>0.57200000000000006</v>
          </cell>
        </row>
        <row r="90">
          <cell r="F90">
            <v>2.5540000000000003</v>
          </cell>
          <cell r="L90">
            <v>6.0819999999999999</v>
          </cell>
          <cell r="R90">
            <v>6.2639999999999993</v>
          </cell>
          <cell r="AJ90">
            <v>0.80399999999999994</v>
          </cell>
        </row>
        <row r="91">
          <cell r="X91">
            <v>142</v>
          </cell>
          <cell r="AD91">
            <v>58</v>
          </cell>
        </row>
        <row r="92">
          <cell r="F92">
            <v>39</v>
          </cell>
          <cell r="L92">
            <v>89.4</v>
          </cell>
          <cell r="R92">
            <v>92</v>
          </cell>
          <cell r="AJ92">
            <v>14</v>
          </cell>
        </row>
        <row r="93">
          <cell r="X93">
            <v>14.200000000000001</v>
          </cell>
          <cell r="AD93">
            <v>5.8000000000000007</v>
          </cell>
        </row>
        <row r="94">
          <cell r="F94">
            <v>3.9000000000000004</v>
          </cell>
          <cell r="L94">
            <v>8.9400000000000013</v>
          </cell>
          <cell r="R94">
            <v>9.2000000000000011</v>
          </cell>
          <cell r="AJ94">
            <v>1.4000000000000001</v>
          </cell>
        </row>
        <row r="95">
          <cell r="X95">
            <v>56.800000000000004</v>
          </cell>
          <cell r="AD95">
            <v>23.200000000000003</v>
          </cell>
        </row>
        <row r="96">
          <cell r="F96">
            <v>15.600000000000001</v>
          </cell>
          <cell r="L96">
            <v>35.760000000000005</v>
          </cell>
          <cell r="R96">
            <v>36.800000000000004</v>
          </cell>
          <cell r="AJ96">
            <v>5.6000000000000005</v>
          </cell>
        </row>
        <row r="97">
          <cell r="X97">
            <v>0</v>
          </cell>
          <cell r="AD97">
            <v>0</v>
          </cell>
        </row>
        <row r="98">
          <cell r="F98">
            <v>18.100000000000001</v>
          </cell>
          <cell r="L98">
            <v>43.3</v>
          </cell>
          <cell r="R98">
            <v>44.599999999999994</v>
          </cell>
          <cell r="AJ98">
            <v>5.6</v>
          </cell>
        </row>
        <row r="102">
          <cell r="F102">
            <v>4.1999999999999993</v>
          </cell>
          <cell r="L102">
            <v>7.9799999999999995</v>
          </cell>
          <cell r="R102">
            <v>21</v>
          </cell>
          <cell r="X102">
            <v>40.599999999999994</v>
          </cell>
        </row>
        <row r="104">
          <cell r="F104">
            <v>0.48</v>
          </cell>
          <cell r="L104">
            <v>0.80400000000000005</v>
          </cell>
          <cell r="R104">
            <v>1.92</v>
          </cell>
          <cell r="X104">
            <v>3.5999999999999996</v>
          </cell>
        </row>
        <row r="106">
          <cell r="F106">
            <v>0.25999999999999995</v>
          </cell>
          <cell r="L106">
            <v>0.53</v>
          </cell>
          <cell r="R106">
            <v>1.4600000000000002</v>
          </cell>
          <cell r="X106">
            <v>2.8600000000000003</v>
          </cell>
        </row>
        <row r="110">
          <cell r="F110">
            <v>0.38399999999999995</v>
          </cell>
          <cell r="L110">
            <v>0.76200000000000001</v>
          </cell>
          <cell r="R110">
            <v>2.0640000000000001</v>
          </cell>
          <cell r="X110">
            <v>4.024</v>
          </cell>
        </row>
        <row r="112">
          <cell r="F112">
            <v>8</v>
          </cell>
          <cell r="L112">
            <v>13.4</v>
          </cell>
          <cell r="R112">
            <v>32</v>
          </cell>
          <cell r="X112">
            <v>60</v>
          </cell>
        </row>
        <row r="114">
          <cell r="F114">
            <v>0.8</v>
          </cell>
          <cell r="L114">
            <v>1.34</v>
          </cell>
          <cell r="R114">
            <v>3.2</v>
          </cell>
          <cell r="X114">
            <v>6</v>
          </cell>
        </row>
        <row r="116">
          <cell r="F116">
            <v>3.2</v>
          </cell>
          <cell r="L116">
            <v>5.36</v>
          </cell>
          <cell r="R116">
            <v>12.8</v>
          </cell>
          <cell r="X116">
            <v>24</v>
          </cell>
        </row>
        <row r="118">
          <cell r="F118">
            <v>2.5999999999999996</v>
          </cell>
          <cell r="L118">
            <v>5.3</v>
          </cell>
          <cell r="R118">
            <v>14.600000000000001</v>
          </cell>
          <cell r="X118">
            <v>28.6</v>
          </cell>
        </row>
        <row r="122">
          <cell r="F122">
            <v>154.28</v>
          </cell>
        </row>
        <row r="124">
          <cell r="O124">
            <v>379.68</v>
          </cell>
          <cell r="R124">
            <v>75.936000000000007</v>
          </cell>
        </row>
        <row r="126">
          <cell r="R126">
            <v>37.968000000000004</v>
          </cell>
        </row>
        <row r="128">
          <cell r="R128">
            <v>37.968000000000004</v>
          </cell>
        </row>
        <row r="130">
          <cell r="F130">
            <v>21.634</v>
          </cell>
          <cell r="R130">
            <v>2069.2560000000003</v>
          </cell>
        </row>
        <row r="132">
          <cell r="R132">
            <v>45.561599999999999</v>
          </cell>
        </row>
        <row r="137">
          <cell r="F137">
            <v>18.555100000000003</v>
          </cell>
        </row>
        <row r="152">
          <cell r="F152">
            <v>13.439600000000002</v>
          </cell>
        </row>
        <row r="164">
          <cell r="F164">
            <v>9.148022000000001</v>
          </cell>
        </row>
        <row r="171">
          <cell r="F171">
            <v>176.03199999999998</v>
          </cell>
        </row>
        <row r="179">
          <cell r="F179">
            <v>19.218940000000003</v>
          </cell>
        </row>
        <row r="215">
          <cell r="F215">
            <v>579.92646666666656</v>
          </cell>
        </row>
        <row r="218">
          <cell r="F218">
            <v>81.887999999999991</v>
          </cell>
        </row>
        <row r="224">
          <cell r="F224">
            <v>4.9000000000000004</v>
          </cell>
        </row>
        <row r="226">
          <cell r="F226">
            <v>97.859999999999985</v>
          </cell>
        </row>
        <row r="236">
          <cell r="F236">
            <v>2362.5095999999999</v>
          </cell>
        </row>
        <row r="237">
          <cell r="F237">
            <v>10.66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1"/>
  <sheetViews>
    <sheetView showGridLines="0" view="pageBreakPreview" zoomScaleNormal="55" zoomScaleSheetLayoutView="100" workbookViewId="0">
      <selection activeCell="E64" sqref="E64"/>
    </sheetView>
  </sheetViews>
  <sheetFormatPr defaultColWidth="9.140625" defaultRowHeight="15" x14ac:dyDescent="0.2"/>
  <cols>
    <col min="1" max="1" width="4.7109375" style="91" customWidth="1"/>
    <col min="2" max="2" width="8.140625" style="92" customWidth="1"/>
    <col min="3" max="3" width="7.85546875" style="1" customWidth="1"/>
    <col min="4" max="4" width="58.85546875" style="1" customWidth="1"/>
    <col min="5" max="5" width="12.140625" style="93" bestFit="1" customWidth="1"/>
    <col min="6" max="6" width="5.5703125" style="94" bestFit="1" customWidth="1"/>
    <col min="7" max="7" width="5.28515625" style="95" bestFit="1" customWidth="1"/>
    <col min="8" max="8" width="18.28515625" style="96" bestFit="1" customWidth="1"/>
    <col min="9" max="9" width="6.5703125" style="91" bestFit="1" customWidth="1"/>
    <col min="10" max="10" width="26.140625" style="97" bestFit="1" customWidth="1"/>
    <col min="11" max="11" width="8.5703125" style="1" customWidth="1"/>
    <col min="12" max="12" width="16.7109375" style="1" bestFit="1" customWidth="1"/>
    <col min="13" max="13" width="15" style="1" customWidth="1"/>
    <col min="14" max="14" width="11" style="1" customWidth="1"/>
    <col min="15" max="15" width="9.140625" style="1"/>
    <col min="16" max="16" width="9.85546875" style="1" bestFit="1" customWidth="1"/>
    <col min="17" max="16384" width="9.140625" style="1"/>
  </cols>
  <sheetData>
    <row r="1" spans="1:10" ht="30" customHeight="1" x14ac:dyDescent="0.2">
      <c r="A1" s="130" t="s">
        <v>125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" x14ac:dyDescent="0.2">
      <c r="A2" s="2" t="s">
        <v>0</v>
      </c>
      <c r="B2" s="3"/>
      <c r="C2" s="3"/>
      <c r="D2" s="2" t="s">
        <v>1</v>
      </c>
      <c r="E2" s="3"/>
      <c r="F2" s="3"/>
      <c r="G2" s="4"/>
      <c r="H2" s="3"/>
      <c r="I2" s="3"/>
      <c r="J2" s="3"/>
    </row>
    <row r="3" spans="1:10" ht="18" x14ac:dyDescent="0.2">
      <c r="A3" s="2" t="s">
        <v>2</v>
      </c>
      <c r="B3" s="3"/>
      <c r="C3" s="3"/>
      <c r="D3" s="2" t="s">
        <v>3</v>
      </c>
      <c r="E3" s="3"/>
      <c r="F3" s="3"/>
      <c r="G3" s="4"/>
      <c r="H3" s="3"/>
      <c r="I3" s="3"/>
      <c r="J3" s="3"/>
    </row>
    <row r="4" spans="1:10" ht="18" x14ac:dyDescent="0.2">
      <c r="A4" s="2" t="s">
        <v>4</v>
      </c>
      <c r="B4" s="3"/>
      <c r="C4" s="3"/>
      <c r="D4" s="2" t="s">
        <v>5</v>
      </c>
      <c r="E4" s="3"/>
      <c r="F4" s="3"/>
      <c r="G4" s="4"/>
      <c r="H4" s="3"/>
      <c r="I4" s="3"/>
      <c r="J4" s="3"/>
    </row>
    <row r="5" spans="1:10" ht="18.75" thickBot="1" x14ac:dyDescent="0.25">
      <c r="A5" s="2"/>
      <c r="B5" s="3"/>
      <c r="C5" s="3"/>
      <c r="D5" s="2"/>
      <c r="E5" s="3"/>
      <c r="F5" s="3"/>
      <c r="G5" s="4"/>
      <c r="H5" s="3"/>
      <c r="I5" s="3"/>
      <c r="J5" s="3"/>
    </row>
    <row r="6" spans="1:10" s="5" customFormat="1" ht="15.75" x14ac:dyDescent="0.25">
      <c r="A6" s="131" t="s">
        <v>6</v>
      </c>
      <c r="B6" s="133" t="s">
        <v>7</v>
      </c>
      <c r="C6" s="134"/>
      <c r="D6" s="134"/>
      <c r="E6" s="137" t="s">
        <v>8</v>
      </c>
      <c r="F6" s="138"/>
      <c r="G6" s="137" t="s">
        <v>9</v>
      </c>
      <c r="H6" s="138"/>
      <c r="I6" s="137" t="s">
        <v>10</v>
      </c>
      <c r="J6" s="139"/>
    </row>
    <row r="7" spans="1:10" s="5" customFormat="1" ht="15.75" x14ac:dyDescent="0.2">
      <c r="A7" s="132"/>
      <c r="B7" s="135"/>
      <c r="C7" s="136"/>
      <c r="D7" s="136"/>
      <c r="E7" s="135" t="s">
        <v>11</v>
      </c>
      <c r="F7" s="140"/>
      <c r="G7" s="141" t="s">
        <v>12</v>
      </c>
      <c r="H7" s="142"/>
      <c r="I7" s="136" t="s">
        <v>13</v>
      </c>
      <c r="J7" s="143"/>
    </row>
    <row r="8" spans="1:10" s="7" customFormat="1" ht="13.5" thickBot="1" x14ac:dyDescent="0.3">
      <c r="A8" s="6">
        <v>1</v>
      </c>
      <c r="B8" s="125">
        <v>2</v>
      </c>
      <c r="C8" s="126"/>
      <c r="D8" s="127"/>
      <c r="E8" s="125">
        <v>3</v>
      </c>
      <c r="F8" s="127"/>
      <c r="G8" s="125">
        <v>4</v>
      </c>
      <c r="H8" s="127"/>
      <c r="I8" s="128">
        <v>5</v>
      </c>
      <c r="J8" s="129"/>
    </row>
    <row r="9" spans="1:10" s="5" customFormat="1" ht="16.5" thickTop="1" x14ac:dyDescent="0.25">
      <c r="A9" s="8"/>
      <c r="B9" s="9"/>
      <c r="C9" s="10"/>
      <c r="D9" s="11"/>
      <c r="E9" s="12"/>
      <c r="F9" s="13"/>
      <c r="G9" s="14"/>
      <c r="H9" s="15"/>
      <c r="I9" s="16"/>
      <c r="J9" s="17"/>
    </row>
    <row r="10" spans="1:10" s="5" customFormat="1" ht="15.75" x14ac:dyDescent="0.25">
      <c r="A10" s="18">
        <v>1</v>
      </c>
      <c r="B10" s="19" t="s">
        <v>14</v>
      </c>
      <c r="C10" s="20"/>
      <c r="D10" s="20"/>
      <c r="E10" s="21"/>
      <c r="F10" s="22"/>
      <c r="G10" s="23"/>
      <c r="H10" s="24"/>
      <c r="I10" s="25" t="s">
        <v>15</v>
      </c>
      <c r="J10" s="26">
        <f>SUM(J11:J19)</f>
        <v>0</v>
      </c>
    </row>
    <row r="11" spans="1:10" s="5" customFormat="1" ht="15.75" x14ac:dyDescent="0.25">
      <c r="A11" s="18"/>
      <c r="B11" s="27">
        <v>1.1000000000000001</v>
      </c>
      <c r="C11" s="20" t="s">
        <v>16</v>
      </c>
      <c r="D11" s="20"/>
      <c r="E11" s="21">
        <f>6*6</f>
        <v>36</v>
      </c>
      <c r="F11" s="22" t="s">
        <v>17</v>
      </c>
      <c r="G11" s="23" t="s">
        <v>15</v>
      </c>
      <c r="H11" s="24"/>
      <c r="I11" s="23" t="s">
        <v>15</v>
      </c>
      <c r="J11" s="28">
        <f>E11*H11</f>
        <v>0</v>
      </c>
    </row>
    <row r="12" spans="1:10" s="5" customFormat="1" ht="15.75" x14ac:dyDescent="0.25">
      <c r="A12" s="18"/>
      <c r="B12" s="27">
        <v>1.2</v>
      </c>
      <c r="C12" s="29" t="s">
        <v>18</v>
      </c>
      <c r="D12" s="20"/>
      <c r="E12" s="21">
        <v>1</v>
      </c>
      <c r="F12" s="22" t="s">
        <v>19</v>
      </c>
      <c r="G12" s="23" t="s">
        <v>15</v>
      </c>
      <c r="H12" s="24"/>
      <c r="I12" s="23" t="s">
        <v>15</v>
      </c>
      <c r="J12" s="28">
        <f t="shared" ref="J12:J13" si="0">E12*H12</f>
        <v>0</v>
      </c>
    </row>
    <row r="13" spans="1:10" s="5" customFormat="1" ht="15.75" x14ac:dyDescent="0.25">
      <c r="A13" s="18"/>
      <c r="B13" s="27">
        <v>1.3</v>
      </c>
      <c r="C13" s="20" t="s">
        <v>20</v>
      </c>
      <c r="D13" s="20"/>
      <c r="E13" s="21">
        <v>1</v>
      </c>
      <c r="F13" s="22" t="s">
        <v>19</v>
      </c>
      <c r="G13" s="23" t="s">
        <v>15</v>
      </c>
      <c r="H13" s="24"/>
      <c r="I13" s="23" t="s">
        <v>15</v>
      </c>
      <c r="J13" s="28">
        <f t="shared" si="0"/>
        <v>0</v>
      </c>
    </row>
    <row r="14" spans="1:10" s="5" customFormat="1" ht="15.75" x14ac:dyDescent="0.25">
      <c r="A14" s="18"/>
      <c r="B14" s="27"/>
      <c r="C14" s="30" t="s">
        <v>21</v>
      </c>
      <c r="D14" s="20"/>
      <c r="E14" s="21"/>
      <c r="F14" s="22"/>
      <c r="G14" s="23"/>
      <c r="H14" s="24"/>
      <c r="I14" s="23"/>
      <c r="J14" s="28"/>
    </row>
    <row r="15" spans="1:10" s="5" customFormat="1" ht="15.75" x14ac:dyDescent="0.25">
      <c r="A15" s="18"/>
      <c r="B15" s="27"/>
      <c r="C15" s="30" t="s">
        <v>22</v>
      </c>
      <c r="D15" s="20"/>
      <c r="E15" s="21"/>
      <c r="F15" s="22"/>
      <c r="G15" s="23"/>
      <c r="H15" s="24"/>
      <c r="I15" s="23"/>
      <c r="J15" s="28"/>
    </row>
    <row r="16" spans="1:10" s="5" customFormat="1" ht="15.75" x14ac:dyDescent="0.25">
      <c r="A16" s="18" t="s">
        <v>23</v>
      </c>
      <c r="B16" s="27">
        <v>1.4</v>
      </c>
      <c r="C16" s="30" t="s">
        <v>24</v>
      </c>
      <c r="D16" s="20"/>
      <c r="E16" s="21">
        <v>1</v>
      </c>
      <c r="F16" s="22" t="s">
        <v>19</v>
      </c>
      <c r="G16" s="23" t="s">
        <v>15</v>
      </c>
      <c r="H16" s="24"/>
      <c r="I16" s="23" t="s">
        <v>15</v>
      </c>
      <c r="J16" s="28">
        <f t="shared" ref="J16" si="1">E16*H16</f>
        <v>0</v>
      </c>
    </row>
    <row r="17" spans="1:12" s="5" customFormat="1" ht="15.75" x14ac:dyDescent="0.25">
      <c r="A17" s="18"/>
      <c r="B17" s="27"/>
      <c r="C17" s="30" t="s">
        <v>25</v>
      </c>
      <c r="D17" s="20"/>
      <c r="E17" s="21"/>
      <c r="F17" s="22"/>
      <c r="G17" s="23"/>
      <c r="H17" s="24"/>
      <c r="I17" s="23"/>
      <c r="J17" s="28"/>
    </row>
    <row r="18" spans="1:12" s="5" customFormat="1" ht="15.75" x14ac:dyDescent="0.25">
      <c r="A18" s="18"/>
      <c r="B18" s="27"/>
      <c r="C18" s="30" t="s">
        <v>26</v>
      </c>
      <c r="D18" s="20"/>
      <c r="E18" s="21"/>
      <c r="F18" s="22"/>
      <c r="G18" s="23"/>
      <c r="H18" s="24"/>
      <c r="I18" s="23"/>
      <c r="J18" s="28"/>
    </row>
    <row r="19" spans="1:12" s="5" customFormat="1" ht="15.75" x14ac:dyDescent="0.25">
      <c r="A19" s="18"/>
      <c r="B19" s="27">
        <v>1.5</v>
      </c>
      <c r="C19" s="20" t="s">
        <v>27</v>
      </c>
      <c r="D19" s="20"/>
      <c r="E19" s="21">
        <v>15</v>
      </c>
      <c r="F19" s="22" t="s">
        <v>19</v>
      </c>
      <c r="G19" s="23" t="s">
        <v>15</v>
      </c>
      <c r="H19" s="24"/>
      <c r="I19" s="23" t="s">
        <v>15</v>
      </c>
      <c r="J19" s="28">
        <f>E19*H19</f>
        <v>0</v>
      </c>
    </row>
    <row r="20" spans="1:12" s="5" customFormat="1" ht="15.75" x14ac:dyDescent="0.25">
      <c r="A20" s="18"/>
      <c r="B20" s="31"/>
      <c r="C20" s="32"/>
      <c r="D20" s="33"/>
      <c r="E20" s="34"/>
      <c r="F20" s="22"/>
      <c r="G20" s="23"/>
      <c r="H20" s="24"/>
      <c r="I20" s="23"/>
      <c r="J20" s="28"/>
    </row>
    <row r="21" spans="1:12" s="5" customFormat="1" ht="15.75" x14ac:dyDescent="0.25">
      <c r="A21" s="18">
        <v>2</v>
      </c>
      <c r="B21" s="19" t="s">
        <v>28</v>
      </c>
      <c r="C21" s="35"/>
      <c r="D21" s="35"/>
      <c r="E21" s="21"/>
      <c r="F21" s="22"/>
      <c r="G21" s="23"/>
      <c r="H21" s="24"/>
      <c r="I21" s="25" t="s">
        <v>15</v>
      </c>
      <c r="J21" s="26">
        <f>SUM(J22:J32)</f>
        <v>0</v>
      </c>
    </row>
    <row r="22" spans="1:12" s="5" customFormat="1" ht="51" customHeight="1" x14ac:dyDescent="0.25">
      <c r="A22" s="18"/>
      <c r="B22" s="36">
        <v>2.1</v>
      </c>
      <c r="C22" s="121" t="s">
        <v>29</v>
      </c>
      <c r="D22" s="122"/>
      <c r="E22" s="21">
        <f>[1]VOLUME!F4+[1]VOLUME!L4</f>
        <v>251.99999999999997</v>
      </c>
      <c r="F22" s="22" t="s">
        <v>17</v>
      </c>
      <c r="G22" s="23" t="s">
        <v>15</v>
      </c>
      <c r="H22" s="37"/>
      <c r="I22" s="23" t="s">
        <v>15</v>
      </c>
      <c r="J22" s="28">
        <f>E22*H22</f>
        <v>0</v>
      </c>
      <c r="L22" s="38"/>
    </row>
    <row r="23" spans="1:12" s="5" customFormat="1" ht="15.75" x14ac:dyDescent="0.25">
      <c r="A23" s="18"/>
      <c r="B23" s="36">
        <v>2.2000000000000002</v>
      </c>
      <c r="C23" s="39" t="s">
        <v>30</v>
      </c>
      <c r="D23" s="35"/>
      <c r="E23" s="21">
        <f>[1]VOLUME!F6+[1]VOLUME!L8</f>
        <v>25.86</v>
      </c>
      <c r="F23" s="22" t="s">
        <v>31</v>
      </c>
      <c r="G23" s="23" t="s">
        <v>15</v>
      </c>
      <c r="H23" s="37"/>
      <c r="I23" s="23" t="s">
        <v>15</v>
      </c>
      <c r="J23" s="28">
        <f t="shared" ref="J23:J32" si="2">E23*H23</f>
        <v>0</v>
      </c>
    </row>
    <row r="24" spans="1:12" s="5" customFormat="1" ht="15.75" x14ac:dyDescent="0.25">
      <c r="A24" s="18"/>
      <c r="B24" s="36">
        <v>2.2999999999999998</v>
      </c>
      <c r="C24" s="39" t="s">
        <v>32</v>
      </c>
      <c r="D24" s="35"/>
      <c r="E24" s="21">
        <f>[1]VOLUME!F8+[1]VOLUME!L10</f>
        <v>17.98</v>
      </c>
      <c r="F24" s="22" t="s">
        <v>31</v>
      </c>
      <c r="G24" s="23" t="s">
        <v>15</v>
      </c>
      <c r="H24" s="37"/>
      <c r="I24" s="23" t="s">
        <v>15</v>
      </c>
      <c r="J24" s="28">
        <f t="shared" si="2"/>
        <v>0</v>
      </c>
    </row>
    <row r="25" spans="1:12" s="5" customFormat="1" ht="15.75" x14ac:dyDescent="0.25">
      <c r="A25" s="18"/>
      <c r="B25" s="36">
        <v>2.4</v>
      </c>
      <c r="C25" s="39" t="s">
        <v>33</v>
      </c>
      <c r="D25" s="33"/>
      <c r="E25" s="21">
        <f>[1]VOLUME!F12</f>
        <v>25.172000000000001</v>
      </c>
      <c r="F25" s="22" t="s">
        <v>31</v>
      </c>
      <c r="G25" s="23" t="s">
        <v>15</v>
      </c>
      <c r="H25" s="37"/>
      <c r="I25" s="23" t="s">
        <v>15</v>
      </c>
      <c r="J25" s="28">
        <f t="shared" si="2"/>
        <v>0</v>
      </c>
    </row>
    <row r="26" spans="1:12" s="5" customFormat="1" ht="15.75" x14ac:dyDescent="0.25">
      <c r="A26" s="18"/>
      <c r="B26" s="36">
        <v>2.5</v>
      </c>
      <c r="C26" s="39" t="s">
        <v>34</v>
      </c>
      <c r="D26" s="33"/>
      <c r="E26" s="21">
        <f>[1]VOLUME!F14+[1]VOLUME!L18</f>
        <v>431</v>
      </c>
      <c r="F26" s="22" t="s">
        <v>17</v>
      </c>
      <c r="G26" s="23" t="s">
        <v>15</v>
      </c>
      <c r="H26" s="37"/>
      <c r="I26" s="23" t="s">
        <v>15</v>
      </c>
      <c r="J26" s="28">
        <f t="shared" si="2"/>
        <v>0</v>
      </c>
    </row>
    <row r="27" spans="1:12" s="5" customFormat="1" ht="15.75" x14ac:dyDescent="0.25">
      <c r="A27" s="18"/>
      <c r="B27" s="36">
        <v>2.6</v>
      </c>
      <c r="C27" s="39" t="s">
        <v>35</v>
      </c>
      <c r="D27" s="33"/>
      <c r="E27" s="21">
        <f>[1]VOLUME!F16+[1]VOLUME!L22</f>
        <v>43.1</v>
      </c>
      <c r="F27" s="22" t="s">
        <v>31</v>
      </c>
      <c r="G27" s="23" t="s">
        <v>15</v>
      </c>
      <c r="H27" s="37"/>
      <c r="I27" s="23" t="s">
        <v>15</v>
      </c>
      <c r="J27" s="28">
        <f t="shared" si="2"/>
        <v>0</v>
      </c>
    </row>
    <row r="28" spans="1:12" s="5" customFormat="1" ht="15.75" x14ac:dyDescent="0.25">
      <c r="A28" s="18"/>
      <c r="B28" s="36">
        <v>2.7</v>
      </c>
      <c r="C28" s="39" t="s">
        <v>36</v>
      </c>
      <c r="D28" s="33"/>
      <c r="E28" s="21">
        <f>[1]VOLUME!F18+[1]VOLUME!L24</f>
        <v>172.4</v>
      </c>
      <c r="F28" s="22" t="s">
        <v>17</v>
      </c>
      <c r="G28" s="23" t="s">
        <v>15</v>
      </c>
      <c r="H28" s="37"/>
      <c r="I28" s="23" t="s">
        <v>15</v>
      </c>
      <c r="J28" s="28">
        <f t="shared" si="2"/>
        <v>0</v>
      </c>
    </row>
    <row r="29" spans="1:12" s="5" customFormat="1" ht="15.75" x14ac:dyDescent="0.25">
      <c r="A29" s="18"/>
      <c r="B29" s="36">
        <v>2.8</v>
      </c>
      <c r="C29" s="39" t="s">
        <v>37</v>
      </c>
      <c r="D29" s="33"/>
      <c r="E29" s="21">
        <f>E28</f>
        <v>172.4</v>
      </c>
      <c r="F29" s="22" t="s">
        <v>17</v>
      </c>
      <c r="G29" s="23" t="s">
        <v>15</v>
      </c>
      <c r="H29" s="37"/>
      <c r="I29" s="23" t="s">
        <v>15</v>
      </c>
      <c r="J29" s="28">
        <f t="shared" si="2"/>
        <v>0</v>
      </c>
      <c r="L29" s="15"/>
    </row>
    <row r="30" spans="1:12" s="5" customFormat="1" ht="15.75" x14ac:dyDescent="0.25">
      <c r="A30" s="18"/>
      <c r="B30" s="36">
        <v>2.9</v>
      </c>
      <c r="C30" s="39" t="s">
        <v>38</v>
      </c>
      <c r="D30" s="33"/>
      <c r="E30" s="21">
        <f>E29</f>
        <v>172.4</v>
      </c>
      <c r="F30" s="22" t="s">
        <v>17</v>
      </c>
      <c r="G30" s="23" t="s">
        <v>15</v>
      </c>
      <c r="H30" s="37"/>
      <c r="I30" s="23" t="s">
        <v>15</v>
      </c>
      <c r="J30" s="28">
        <f t="shared" si="2"/>
        <v>0</v>
      </c>
      <c r="L30" s="15"/>
    </row>
    <row r="31" spans="1:12" s="5" customFormat="1" ht="15.75" x14ac:dyDescent="0.25">
      <c r="A31" s="18"/>
      <c r="B31" s="36" t="s">
        <v>39</v>
      </c>
      <c r="C31" s="39" t="s">
        <v>40</v>
      </c>
      <c r="D31" s="33"/>
      <c r="E31" s="21">
        <f>[1]VOLUME!F20+[1]VOLUME!L26</f>
        <v>179.8</v>
      </c>
      <c r="F31" s="22" t="str">
        <f>F29</f>
        <v>m2</v>
      </c>
      <c r="G31" s="23" t="s">
        <v>15</v>
      </c>
      <c r="H31" s="37"/>
      <c r="I31" s="23" t="s">
        <v>15</v>
      </c>
      <c r="J31" s="28">
        <f t="shared" si="2"/>
        <v>0</v>
      </c>
      <c r="L31" s="15"/>
    </row>
    <row r="32" spans="1:12" s="5" customFormat="1" ht="15.75" x14ac:dyDescent="0.25">
      <c r="A32" s="18"/>
      <c r="B32" s="36">
        <v>2.11</v>
      </c>
      <c r="C32" s="39" t="s">
        <v>41</v>
      </c>
      <c r="D32" s="33"/>
      <c r="E32" s="21">
        <f>ROUNDUP(181/2,0)</f>
        <v>91</v>
      </c>
      <c r="F32" s="22" t="s">
        <v>42</v>
      </c>
      <c r="G32" s="23" t="s">
        <v>15</v>
      </c>
      <c r="H32" s="37"/>
      <c r="I32" s="23" t="s">
        <v>15</v>
      </c>
      <c r="J32" s="28">
        <f t="shared" si="2"/>
        <v>0</v>
      </c>
      <c r="L32" s="15"/>
    </row>
    <row r="33" spans="1:12" s="5" customFormat="1" ht="15.75" x14ac:dyDescent="0.25">
      <c r="A33" s="18"/>
      <c r="B33" s="31"/>
      <c r="C33" s="39"/>
      <c r="D33" s="33"/>
      <c r="E33" s="21"/>
      <c r="F33" s="22"/>
      <c r="G33" s="23"/>
      <c r="H33" s="37"/>
      <c r="I33" s="23"/>
      <c r="J33" s="28"/>
      <c r="L33" s="15"/>
    </row>
    <row r="34" spans="1:12" s="5" customFormat="1" ht="15.75" x14ac:dyDescent="0.25">
      <c r="A34" s="18">
        <v>3</v>
      </c>
      <c r="B34" s="19" t="s">
        <v>43</v>
      </c>
      <c r="C34" s="35"/>
      <c r="D34" s="35"/>
      <c r="E34" s="21"/>
      <c r="F34" s="22"/>
      <c r="G34" s="23"/>
      <c r="H34" s="37"/>
      <c r="I34" s="25" t="s">
        <v>15</v>
      </c>
      <c r="J34" s="26">
        <f>SUM(J35:J44)</f>
        <v>0</v>
      </c>
      <c r="L34" s="15"/>
    </row>
    <row r="35" spans="1:12" s="5" customFormat="1" ht="47.25" customHeight="1" x14ac:dyDescent="0.25">
      <c r="A35" s="18"/>
      <c r="B35" s="36">
        <v>3.1</v>
      </c>
      <c r="C35" s="121" t="s">
        <v>29</v>
      </c>
      <c r="D35" s="122"/>
      <c r="E35" s="21">
        <f>[1]VOLUME!AD4</f>
        <v>98</v>
      </c>
      <c r="F35" s="22" t="s">
        <v>17</v>
      </c>
      <c r="G35" s="23" t="s">
        <v>15</v>
      </c>
      <c r="H35" s="37"/>
      <c r="I35" s="23" t="s">
        <v>15</v>
      </c>
      <c r="J35" s="28">
        <f t="shared" ref="J35:J44" si="3">E35*H35</f>
        <v>0</v>
      </c>
      <c r="L35" s="15"/>
    </row>
    <row r="36" spans="1:12" s="5" customFormat="1" ht="15.75" x14ac:dyDescent="0.25">
      <c r="A36" s="18"/>
      <c r="B36" s="36">
        <v>3.2</v>
      </c>
      <c r="C36" s="39" t="s">
        <v>30</v>
      </c>
      <c r="D36" s="35"/>
      <c r="E36" s="21">
        <f>[1]VOLUME!AD6</f>
        <v>8.52</v>
      </c>
      <c r="F36" s="22" t="s">
        <v>31</v>
      </c>
      <c r="G36" s="23" t="s">
        <v>15</v>
      </c>
      <c r="H36" s="37"/>
      <c r="I36" s="23" t="s">
        <v>15</v>
      </c>
      <c r="J36" s="28">
        <f t="shared" si="3"/>
        <v>0</v>
      </c>
      <c r="L36" s="15"/>
    </row>
    <row r="37" spans="1:12" s="5" customFormat="1" ht="15.75" x14ac:dyDescent="0.25">
      <c r="A37" s="18"/>
      <c r="B37" s="36">
        <v>3.3</v>
      </c>
      <c r="C37" s="39" t="s">
        <v>32</v>
      </c>
      <c r="D37" s="35"/>
      <c r="E37" s="21">
        <f>[1]VOLUME!AD8</f>
        <v>6.96</v>
      </c>
      <c r="F37" s="22" t="s">
        <v>31</v>
      </c>
      <c r="G37" s="23" t="s">
        <v>15</v>
      </c>
      <c r="H37" s="37"/>
      <c r="I37" s="23" t="s">
        <v>15</v>
      </c>
      <c r="J37" s="28">
        <f t="shared" si="3"/>
        <v>0</v>
      </c>
      <c r="L37" s="15"/>
    </row>
    <row r="38" spans="1:12" s="5" customFormat="1" ht="15.75" x14ac:dyDescent="0.25">
      <c r="A38" s="18"/>
      <c r="B38" s="36">
        <v>3.4</v>
      </c>
      <c r="C38" s="39" t="s">
        <v>33</v>
      </c>
      <c r="D38" s="33"/>
      <c r="E38" s="21">
        <f>[1]VOLUME!AD12</f>
        <v>8.3519999999999985</v>
      </c>
      <c r="F38" s="22" t="s">
        <v>31</v>
      </c>
      <c r="G38" s="23" t="s">
        <v>15</v>
      </c>
      <c r="H38" s="37"/>
      <c r="I38" s="23" t="s">
        <v>15</v>
      </c>
      <c r="J38" s="28">
        <f t="shared" si="3"/>
        <v>0</v>
      </c>
      <c r="L38" s="15"/>
    </row>
    <row r="39" spans="1:12" s="5" customFormat="1" ht="15.75" x14ac:dyDescent="0.25">
      <c r="A39" s="18"/>
      <c r="B39" s="36">
        <v>3.5</v>
      </c>
      <c r="C39" s="39" t="s">
        <v>34</v>
      </c>
      <c r="D39" s="33"/>
      <c r="E39" s="21">
        <f>[1]VOLUME!AD14</f>
        <v>142</v>
      </c>
      <c r="F39" s="22" t="s">
        <v>17</v>
      </c>
      <c r="G39" s="23" t="s">
        <v>15</v>
      </c>
      <c r="H39" s="37"/>
      <c r="I39" s="23" t="s">
        <v>15</v>
      </c>
      <c r="J39" s="28">
        <f t="shared" si="3"/>
        <v>0</v>
      </c>
      <c r="L39" s="15"/>
    </row>
    <row r="40" spans="1:12" s="5" customFormat="1" ht="15.75" x14ac:dyDescent="0.25">
      <c r="A40" s="18"/>
      <c r="B40" s="36">
        <v>3.6</v>
      </c>
      <c r="C40" s="39" t="s">
        <v>35</v>
      </c>
      <c r="D40" s="33"/>
      <c r="E40" s="21">
        <f>[1]VOLUME!AD16</f>
        <v>14.200000000000001</v>
      </c>
      <c r="F40" s="22" t="s">
        <v>31</v>
      </c>
      <c r="G40" s="23" t="s">
        <v>15</v>
      </c>
      <c r="H40" s="37"/>
      <c r="I40" s="23" t="s">
        <v>15</v>
      </c>
      <c r="J40" s="28">
        <f t="shared" si="3"/>
        <v>0</v>
      </c>
      <c r="L40" s="15"/>
    </row>
    <row r="41" spans="1:12" s="5" customFormat="1" ht="15.75" x14ac:dyDescent="0.25">
      <c r="A41" s="18"/>
      <c r="B41" s="36">
        <v>3.7</v>
      </c>
      <c r="C41" s="39" t="s">
        <v>36</v>
      </c>
      <c r="D41" s="33"/>
      <c r="E41" s="21">
        <f>[1]VOLUME!AD18</f>
        <v>56.800000000000004</v>
      </c>
      <c r="F41" s="22" t="s">
        <v>17</v>
      </c>
      <c r="G41" s="23" t="s">
        <v>15</v>
      </c>
      <c r="H41" s="37"/>
      <c r="I41" s="23" t="s">
        <v>15</v>
      </c>
      <c r="J41" s="28">
        <f t="shared" si="3"/>
        <v>0</v>
      </c>
      <c r="L41" s="15"/>
    </row>
    <row r="42" spans="1:12" s="5" customFormat="1" ht="15.75" x14ac:dyDescent="0.25">
      <c r="A42" s="18"/>
      <c r="B42" s="36">
        <v>3.8</v>
      </c>
      <c r="C42" s="39" t="s">
        <v>37</v>
      </c>
      <c r="D42" s="33"/>
      <c r="E42" s="21">
        <f>E41</f>
        <v>56.800000000000004</v>
      </c>
      <c r="F42" s="22" t="s">
        <v>17</v>
      </c>
      <c r="G42" s="23" t="s">
        <v>15</v>
      </c>
      <c r="H42" s="37"/>
      <c r="I42" s="23" t="s">
        <v>15</v>
      </c>
      <c r="J42" s="28">
        <f t="shared" si="3"/>
        <v>0</v>
      </c>
      <c r="L42" s="15"/>
    </row>
    <row r="43" spans="1:12" s="5" customFormat="1" ht="15.75" x14ac:dyDescent="0.25">
      <c r="A43" s="18"/>
      <c r="B43" s="36">
        <v>3.9</v>
      </c>
      <c r="C43" s="39" t="s">
        <v>38</v>
      </c>
      <c r="D43" s="33"/>
      <c r="E43" s="21">
        <f>E42</f>
        <v>56.800000000000004</v>
      </c>
      <c r="F43" s="22" t="s">
        <v>17</v>
      </c>
      <c r="G43" s="23" t="s">
        <v>15</v>
      </c>
      <c r="H43" s="37"/>
      <c r="I43" s="23" t="s">
        <v>15</v>
      </c>
      <c r="J43" s="28">
        <f t="shared" si="3"/>
        <v>0</v>
      </c>
      <c r="L43" s="15"/>
    </row>
    <row r="44" spans="1:12" s="5" customFormat="1" ht="15.75" x14ac:dyDescent="0.25">
      <c r="A44" s="18"/>
      <c r="B44" s="36" t="s">
        <v>44</v>
      </c>
      <c r="C44" s="39" t="s">
        <v>40</v>
      </c>
      <c r="D44" s="33"/>
      <c r="E44" s="21">
        <f>[1]VOLUME!AD20</f>
        <v>69.599999999999994</v>
      </c>
      <c r="F44" s="22" t="str">
        <f>F42</f>
        <v>m2</v>
      </c>
      <c r="G44" s="23" t="s">
        <v>15</v>
      </c>
      <c r="H44" s="37"/>
      <c r="I44" s="23" t="s">
        <v>15</v>
      </c>
      <c r="J44" s="28">
        <f t="shared" si="3"/>
        <v>0</v>
      </c>
      <c r="L44" s="15"/>
    </row>
    <row r="45" spans="1:12" s="5" customFormat="1" ht="15.75" x14ac:dyDescent="0.25">
      <c r="A45" s="18"/>
      <c r="B45" s="36"/>
      <c r="C45" s="39"/>
      <c r="D45" s="33"/>
      <c r="E45" s="21"/>
      <c r="F45" s="22"/>
      <c r="G45" s="23"/>
      <c r="H45" s="37"/>
      <c r="I45" s="23"/>
      <c r="J45" s="28"/>
      <c r="L45" s="15"/>
    </row>
    <row r="46" spans="1:12" s="5" customFormat="1" ht="15.75" x14ac:dyDescent="0.25">
      <c r="A46" s="18">
        <v>4</v>
      </c>
      <c r="B46" s="19" t="s">
        <v>45</v>
      </c>
      <c r="C46" s="35"/>
      <c r="D46" s="35"/>
      <c r="E46" s="21"/>
      <c r="F46" s="22"/>
      <c r="G46" s="23"/>
      <c r="H46" s="37"/>
      <c r="I46" s="25" t="s">
        <v>15</v>
      </c>
      <c r="J46" s="26">
        <f>SUM(J47:J56)</f>
        <v>0</v>
      </c>
      <c r="L46" s="15"/>
    </row>
    <row r="47" spans="1:12" s="5" customFormat="1" ht="53.25" customHeight="1" x14ac:dyDescent="0.25">
      <c r="A47" s="18"/>
      <c r="B47" s="36">
        <v>4.0999999999999996</v>
      </c>
      <c r="C47" s="121" t="s">
        <v>29</v>
      </c>
      <c r="D47" s="122"/>
      <c r="E47" s="21">
        <f>[1]VOLUME!AJ4</f>
        <v>88</v>
      </c>
      <c r="F47" s="22" t="s">
        <v>17</v>
      </c>
      <c r="G47" s="23" t="s">
        <v>15</v>
      </c>
      <c r="H47" s="37"/>
      <c r="I47" s="23" t="s">
        <v>15</v>
      </c>
      <c r="J47" s="28">
        <f t="shared" ref="J47:J56" si="4">E47*H47</f>
        <v>0</v>
      </c>
      <c r="L47" s="15"/>
    </row>
    <row r="48" spans="1:12" s="5" customFormat="1" ht="15.75" x14ac:dyDescent="0.25">
      <c r="A48" s="18"/>
      <c r="B48" s="36">
        <v>4.2</v>
      </c>
      <c r="C48" s="39" t="s">
        <v>30</v>
      </c>
      <c r="D48" s="35"/>
      <c r="E48" s="21">
        <f>[1]VOLUME!AJ6</f>
        <v>10.632</v>
      </c>
      <c r="F48" s="22" t="s">
        <v>31</v>
      </c>
      <c r="G48" s="23" t="s">
        <v>15</v>
      </c>
      <c r="H48" s="37"/>
      <c r="I48" s="23" t="s">
        <v>15</v>
      </c>
      <c r="J48" s="28">
        <f t="shared" si="4"/>
        <v>0</v>
      </c>
      <c r="L48" s="15"/>
    </row>
    <row r="49" spans="1:12" s="5" customFormat="1" ht="15.75" x14ac:dyDescent="0.25">
      <c r="A49" s="18"/>
      <c r="B49" s="36">
        <v>4.3</v>
      </c>
      <c r="C49" s="39" t="s">
        <v>32</v>
      </c>
      <c r="D49" s="35"/>
      <c r="E49" s="21">
        <f>[1]VOLUME!AJ8</f>
        <v>5.2560000000000002</v>
      </c>
      <c r="F49" s="22" t="s">
        <v>31</v>
      </c>
      <c r="G49" s="23" t="s">
        <v>15</v>
      </c>
      <c r="H49" s="37"/>
      <c r="I49" s="23" t="s">
        <v>15</v>
      </c>
      <c r="J49" s="28">
        <f t="shared" si="4"/>
        <v>0</v>
      </c>
      <c r="L49" s="15"/>
    </row>
    <row r="50" spans="1:12" s="5" customFormat="1" ht="15.75" x14ac:dyDescent="0.25">
      <c r="A50" s="18"/>
      <c r="B50" s="36">
        <v>4.4000000000000004</v>
      </c>
      <c r="C50" s="39" t="s">
        <v>33</v>
      </c>
      <c r="D50" s="33"/>
      <c r="E50" s="21">
        <f>[1]VOLUME!AJ12</f>
        <v>8.0791999999999984</v>
      </c>
      <c r="F50" s="22" t="s">
        <v>31</v>
      </c>
      <c r="G50" s="23" t="s">
        <v>15</v>
      </c>
      <c r="H50" s="37"/>
      <c r="I50" s="23" t="s">
        <v>15</v>
      </c>
      <c r="J50" s="28">
        <f t="shared" si="4"/>
        <v>0</v>
      </c>
      <c r="L50" s="15"/>
    </row>
    <row r="51" spans="1:12" s="5" customFormat="1" ht="15.75" x14ac:dyDescent="0.25">
      <c r="A51" s="18"/>
      <c r="B51" s="36">
        <v>4.5</v>
      </c>
      <c r="C51" s="39" t="s">
        <v>34</v>
      </c>
      <c r="D51" s="33"/>
      <c r="E51" s="21">
        <f>[1]VOLUME!AJ14</f>
        <v>177.2</v>
      </c>
      <c r="F51" s="22" t="s">
        <v>17</v>
      </c>
      <c r="G51" s="23" t="s">
        <v>15</v>
      </c>
      <c r="H51" s="37"/>
      <c r="I51" s="23" t="s">
        <v>15</v>
      </c>
      <c r="J51" s="28">
        <f t="shared" si="4"/>
        <v>0</v>
      </c>
      <c r="L51" s="15"/>
    </row>
    <row r="52" spans="1:12" s="5" customFormat="1" ht="15.75" x14ac:dyDescent="0.25">
      <c r="A52" s="18"/>
      <c r="B52" s="36">
        <v>4.5999999999999996</v>
      </c>
      <c r="C52" s="39" t="s">
        <v>35</v>
      </c>
      <c r="D52" s="33"/>
      <c r="E52" s="21">
        <f>[1]VOLUME!AJ16</f>
        <v>17.72</v>
      </c>
      <c r="F52" s="22" t="s">
        <v>31</v>
      </c>
      <c r="G52" s="23" t="s">
        <v>15</v>
      </c>
      <c r="H52" s="37"/>
      <c r="I52" s="23" t="s">
        <v>15</v>
      </c>
      <c r="J52" s="28">
        <f t="shared" si="4"/>
        <v>0</v>
      </c>
      <c r="L52" s="15"/>
    </row>
    <row r="53" spans="1:12" s="5" customFormat="1" ht="15.75" x14ac:dyDescent="0.25">
      <c r="A53" s="18"/>
      <c r="B53" s="36">
        <v>4.7</v>
      </c>
      <c r="C53" s="39" t="s">
        <v>36</v>
      </c>
      <c r="D53" s="33"/>
      <c r="E53" s="21">
        <f>[1]VOLUME!AJ18</f>
        <v>70.88</v>
      </c>
      <c r="F53" s="22" t="s">
        <v>17</v>
      </c>
      <c r="G53" s="23" t="s">
        <v>15</v>
      </c>
      <c r="H53" s="37"/>
      <c r="I53" s="23" t="s">
        <v>15</v>
      </c>
      <c r="J53" s="28">
        <f t="shared" si="4"/>
        <v>0</v>
      </c>
      <c r="L53" s="15"/>
    </row>
    <row r="54" spans="1:12" s="5" customFormat="1" ht="15.75" x14ac:dyDescent="0.25">
      <c r="A54" s="18"/>
      <c r="B54" s="36">
        <v>4.8</v>
      </c>
      <c r="C54" s="39" t="s">
        <v>37</v>
      </c>
      <c r="D54" s="33"/>
      <c r="E54" s="21">
        <f>E53</f>
        <v>70.88</v>
      </c>
      <c r="F54" s="22" t="s">
        <v>17</v>
      </c>
      <c r="G54" s="23" t="s">
        <v>15</v>
      </c>
      <c r="H54" s="37"/>
      <c r="I54" s="23" t="s">
        <v>15</v>
      </c>
      <c r="J54" s="28">
        <f t="shared" si="4"/>
        <v>0</v>
      </c>
      <c r="L54" s="15"/>
    </row>
    <row r="55" spans="1:12" s="5" customFormat="1" ht="15.75" x14ac:dyDescent="0.25">
      <c r="A55" s="18"/>
      <c r="B55" s="36">
        <v>4.9000000000000004</v>
      </c>
      <c r="C55" s="39" t="s">
        <v>38</v>
      </c>
      <c r="D55" s="33"/>
      <c r="E55" s="21">
        <f>E54</f>
        <v>70.88</v>
      </c>
      <c r="F55" s="22" t="s">
        <v>17</v>
      </c>
      <c r="G55" s="23" t="s">
        <v>15</v>
      </c>
      <c r="H55" s="37"/>
      <c r="I55" s="23" t="s">
        <v>15</v>
      </c>
      <c r="J55" s="28">
        <f t="shared" si="4"/>
        <v>0</v>
      </c>
      <c r="L55" s="15"/>
    </row>
    <row r="56" spans="1:12" s="5" customFormat="1" ht="15.75" x14ac:dyDescent="0.25">
      <c r="A56" s="18"/>
      <c r="B56" s="36" t="s">
        <v>46</v>
      </c>
      <c r="C56" s="39" t="s">
        <v>40</v>
      </c>
      <c r="D56" s="33"/>
      <c r="E56" s="21">
        <f>[1]VOLUME!AD20</f>
        <v>69.599999999999994</v>
      </c>
      <c r="F56" s="22" t="str">
        <f>F54</f>
        <v>m2</v>
      </c>
      <c r="G56" s="23" t="s">
        <v>15</v>
      </c>
      <c r="H56" s="37"/>
      <c r="I56" s="23" t="s">
        <v>15</v>
      </c>
      <c r="J56" s="28">
        <f t="shared" si="4"/>
        <v>0</v>
      </c>
      <c r="L56" s="15"/>
    </row>
    <row r="57" spans="1:12" s="5" customFormat="1" ht="15.75" x14ac:dyDescent="0.25">
      <c r="A57" s="18"/>
      <c r="B57" s="36"/>
      <c r="C57" s="39"/>
      <c r="D57" s="33"/>
      <c r="E57" s="21"/>
      <c r="F57" s="22"/>
      <c r="G57" s="23"/>
      <c r="H57" s="37"/>
      <c r="I57" s="23"/>
      <c r="J57" s="28"/>
      <c r="L57" s="15"/>
    </row>
    <row r="58" spans="1:12" s="5" customFormat="1" ht="15.75" x14ac:dyDescent="0.25">
      <c r="A58" s="40">
        <v>5</v>
      </c>
      <c r="B58" s="41" t="s">
        <v>47</v>
      </c>
      <c r="C58" s="35"/>
      <c r="D58" s="35"/>
      <c r="E58" s="21"/>
      <c r="F58" s="42"/>
      <c r="G58" s="43"/>
      <c r="H58" s="37"/>
      <c r="I58" s="44" t="s">
        <v>15</v>
      </c>
      <c r="J58" s="26">
        <f>SUM(J59:J69)</f>
        <v>0</v>
      </c>
      <c r="L58" s="15"/>
    </row>
    <row r="59" spans="1:12" s="5" customFormat="1" ht="48.75" customHeight="1" x14ac:dyDescent="0.25">
      <c r="A59" s="40"/>
      <c r="B59" s="36">
        <v>5.0999999999999996</v>
      </c>
      <c r="C59" s="123" t="s">
        <v>29</v>
      </c>
      <c r="D59" s="124"/>
      <c r="E59" s="21">
        <f>[1]VOLUME!F30+[1]VOLUME!L30+[1]VOLUME!R30</f>
        <v>675.3</v>
      </c>
      <c r="F59" s="42" t="s">
        <v>17</v>
      </c>
      <c r="G59" s="43" t="s">
        <v>15</v>
      </c>
      <c r="H59" s="37"/>
      <c r="I59" s="43" t="s">
        <v>15</v>
      </c>
      <c r="J59" s="28">
        <f t="shared" ref="J59:J69" si="5">E59*H59</f>
        <v>0</v>
      </c>
      <c r="L59" s="15"/>
    </row>
    <row r="60" spans="1:12" s="5" customFormat="1" ht="15.75" x14ac:dyDescent="0.25">
      <c r="A60" s="40"/>
      <c r="B60" s="36">
        <v>5.2</v>
      </c>
      <c r="C60" s="45" t="s">
        <v>30</v>
      </c>
      <c r="D60" s="35"/>
      <c r="E60" s="21">
        <f>[1]VOLUME!F34+[1]VOLUME!L32+[1]VOLUME!R34</f>
        <v>79.03</v>
      </c>
      <c r="F60" s="42" t="s">
        <v>31</v>
      </c>
      <c r="G60" s="43" t="s">
        <v>15</v>
      </c>
      <c r="H60" s="37"/>
      <c r="I60" s="43" t="s">
        <v>15</v>
      </c>
      <c r="J60" s="28">
        <f t="shared" si="5"/>
        <v>0</v>
      </c>
      <c r="L60" s="15"/>
    </row>
    <row r="61" spans="1:12" s="5" customFormat="1" ht="15.75" x14ac:dyDescent="0.25">
      <c r="A61" s="40"/>
      <c r="B61" s="36">
        <v>5.3</v>
      </c>
      <c r="C61" s="45" t="s">
        <v>32</v>
      </c>
      <c r="D61" s="35"/>
      <c r="E61" s="21">
        <f>[1]VOLUME!R36+[1]VOLUME!L34+[1]VOLUME!F36</f>
        <v>135.38</v>
      </c>
      <c r="F61" s="42" t="s">
        <v>31</v>
      </c>
      <c r="G61" s="43" t="s">
        <v>15</v>
      </c>
      <c r="H61" s="37"/>
      <c r="I61" s="43" t="s">
        <v>15</v>
      </c>
      <c r="J61" s="28">
        <f t="shared" si="5"/>
        <v>0</v>
      </c>
      <c r="L61" s="15"/>
    </row>
    <row r="62" spans="1:12" s="5" customFormat="1" ht="15.75" x14ac:dyDescent="0.25">
      <c r="A62" s="40"/>
      <c r="B62" s="36">
        <v>5.4</v>
      </c>
      <c r="C62" s="45" t="s">
        <v>33</v>
      </c>
      <c r="D62" s="46"/>
      <c r="E62" s="21">
        <f>[1]VOLUME!F40+[1]VOLUME!L38+[1]VOLUME!R40</f>
        <v>90.578000000000003</v>
      </c>
      <c r="F62" s="42" t="s">
        <v>31</v>
      </c>
      <c r="G62" s="43" t="s">
        <v>15</v>
      </c>
      <c r="H62" s="37"/>
      <c r="I62" s="43" t="s">
        <v>15</v>
      </c>
      <c r="J62" s="28">
        <f t="shared" si="5"/>
        <v>0</v>
      </c>
      <c r="L62" s="15"/>
    </row>
    <row r="63" spans="1:12" s="5" customFormat="1" ht="15.75" x14ac:dyDescent="0.25">
      <c r="A63" s="40"/>
      <c r="B63" s="36">
        <v>5.5</v>
      </c>
      <c r="C63" s="39" t="s">
        <v>34</v>
      </c>
      <c r="D63" s="46"/>
      <c r="E63" s="21">
        <f>[1]VOLUME!R44+[1]VOLUME!L42+[1]VOLUME!F44</f>
        <v>1287.4000000000001</v>
      </c>
      <c r="F63" s="42" t="s">
        <v>17</v>
      </c>
      <c r="G63" s="43" t="s">
        <v>15</v>
      </c>
      <c r="H63" s="37"/>
      <c r="I63" s="43" t="s">
        <v>15</v>
      </c>
      <c r="J63" s="28">
        <f t="shared" si="5"/>
        <v>0</v>
      </c>
      <c r="L63" s="15"/>
    </row>
    <row r="64" spans="1:12" s="5" customFormat="1" ht="15.75" x14ac:dyDescent="0.25">
      <c r="A64" s="40"/>
      <c r="B64" s="36">
        <v>5.6</v>
      </c>
      <c r="C64" s="45" t="s">
        <v>35</v>
      </c>
      <c r="D64" s="46"/>
      <c r="E64" s="21">
        <f>[1]VOLUME!F48+[1]VOLUME!L46+[1]VOLUME!R48</f>
        <v>128.74</v>
      </c>
      <c r="F64" s="42" t="s">
        <v>31</v>
      </c>
      <c r="G64" s="43" t="s">
        <v>15</v>
      </c>
      <c r="H64" s="37"/>
      <c r="I64" s="43" t="s">
        <v>15</v>
      </c>
      <c r="J64" s="28">
        <f t="shared" si="5"/>
        <v>0</v>
      </c>
      <c r="L64" s="15"/>
    </row>
    <row r="65" spans="1:12" s="5" customFormat="1" ht="15.75" x14ac:dyDescent="0.25">
      <c r="A65" s="40"/>
      <c r="B65" s="36">
        <v>5.7</v>
      </c>
      <c r="C65" s="45" t="s">
        <v>36</v>
      </c>
      <c r="D65" s="46"/>
      <c r="E65" s="21">
        <f>[1]VOLUME!R50+[1]VOLUME!L48+[1]VOLUME!F50</f>
        <v>374</v>
      </c>
      <c r="F65" s="42" t="s">
        <v>17</v>
      </c>
      <c r="G65" s="43" t="s">
        <v>15</v>
      </c>
      <c r="H65" s="37"/>
      <c r="I65" s="43" t="s">
        <v>15</v>
      </c>
      <c r="J65" s="28">
        <f t="shared" si="5"/>
        <v>0</v>
      </c>
      <c r="L65" s="15"/>
    </row>
    <row r="66" spans="1:12" s="5" customFormat="1" ht="15.75" x14ac:dyDescent="0.25">
      <c r="A66" s="40"/>
      <c r="B66" s="36">
        <v>5.8</v>
      </c>
      <c r="C66" s="45" t="s">
        <v>37</v>
      </c>
      <c r="D66" s="46"/>
      <c r="E66" s="21">
        <f>E65</f>
        <v>374</v>
      </c>
      <c r="F66" s="42" t="s">
        <v>17</v>
      </c>
      <c r="G66" s="43" t="s">
        <v>15</v>
      </c>
      <c r="H66" s="37"/>
      <c r="I66" s="43" t="s">
        <v>15</v>
      </c>
      <c r="J66" s="28">
        <f t="shared" si="5"/>
        <v>0</v>
      </c>
      <c r="L66" s="15"/>
    </row>
    <row r="67" spans="1:12" s="5" customFormat="1" ht="15.75" x14ac:dyDescent="0.25">
      <c r="A67" s="40"/>
      <c r="B67" s="36">
        <v>5.9</v>
      </c>
      <c r="C67" s="45" t="s">
        <v>38</v>
      </c>
      <c r="D67" s="46"/>
      <c r="E67" s="21">
        <f>E66</f>
        <v>374</v>
      </c>
      <c r="F67" s="42" t="s">
        <v>17</v>
      </c>
      <c r="G67" s="43" t="s">
        <v>15</v>
      </c>
      <c r="H67" s="37"/>
      <c r="I67" s="43" t="s">
        <v>15</v>
      </c>
      <c r="J67" s="28">
        <f t="shared" si="5"/>
        <v>0</v>
      </c>
      <c r="L67" s="15"/>
    </row>
    <row r="68" spans="1:12" s="5" customFormat="1" ht="15.75" x14ac:dyDescent="0.25">
      <c r="A68" s="40"/>
      <c r="B68" s="36" t="s">
        <v>48</v>
      </c>
      <c r="C68" s="45" t="s">
        <v>40</v>
      </c>
      <c r="D68" s="46"/>
      <c r="E68" s="21">
        <f>[1]VOLUME!F52+[1]VOLUME!L50+[1]VOLUME!R52</f>
        <v>680.6</v>
      </c>
      <c r="F68" s="42" t="str">
        <f>F66</f>
        <v>m2</v>
      </c>
      <c r="G68" s="43" t="s">
        <v>15</v>
      </c>
      <c r="H68" s="37"/>
      <c r="I68" s="43" t="s">
        <v>15</v>
      </c>
      <c r="J68" s="28">
        <f t="shared" si="5"/>
        <v>0</v>
      </c>
      <c r="L68" s="15"/>
    </row>
    <row r="69" spans="1:12" s="5" customFormat="1" ht="15.75" x14ac:dyDescent="0.25">
      <c r="A69" s="18"/>
      <c r="B69" s="36">
        <v>5.1100000000000003</v>
      </c>
      <c r="C69" s="39" t="s">
        <v>41</v>
      </c>
      <c r="D69" s="33"/>
      <c r="E69" s="21">
        <f>ROUNDUP(455/2+1,)</f>
        <v>229</v>
      </c>
      <c r="F69" s="22" t="s">
        <v>42</v>
      </c>
      <c r="G69" s="43" t="s">
        <v>15</v>
      </c>
      <c r="H69" s="37"/>
      <c r="I69" s="43" t="s">
        <v>15</v>
      </c>
      <c r="J69" s="28">
        <f t="shared" si="5"/>
        <v>0</v>
      </c>
      <c r="L69" s="15"/>
    </row>
    <row r="70" spans="1:12" s="5" customFormat="1" ht="15.75" x14ac:dyDescent="0.25">
      <c r="A70" s="18"/>
      <c r="B70" s="36"/>
      <c r="C70" s="39"/>
      <c r="D70" s="33"/>
      <c r="E70" s="21"/>
      <c r="F70" s="22"/>
      <c r="G70" s="23"/>
      <c r="H70" s="37"/>
      <c r="I70" s="23"/>
      <c r="J70" s="28"/>
      <c r="L70" s="15"/>
    </row>
    <row r="71" spans="1:12" s="5" customFormat="1" ht="15.75" x14ac:dyDescent="0.25">
      <c r="A71" s="18">
        <v>6</v>
      </c>
      <c r="B71" s="19" t="s">
        <v>49</v>
      </c>
      <c r="C71" s="35"/>
      <c r="D71" s="35"/>
      <c r="E71" s="21"/>
      <c r="F71" s="22"/>
      <c r="G71" s="23"/>
      <c r="H71" s="37"/>
      <c r="I71" s="25" t="s">
        <v>15</v>
      </c>
      <c r="J71" s="26">
        <f>SUM(J72:J82)</f>
        <v>0</v>
      </c>
      <c r="L71" s="15"/>
    </row>
    <row r="72" spans="1:12" s="5" customFormat="1" ht="59.25" customHeight="1" x14ac:dyDescent="0.25">
      <c r="A72" s="18"/>
      <c r="B72" s="36">
        <v>6.1</v>
      </c>
      <c r="C72" s="121" t="s">
        <v>29</v>
      </c>
      <c r="D72" s="122"/>
      <c r="E72" s="21">
        <f>[1]VOLUME!X30</f>
        <v>118.99999999999999</v>
      </c>
      <c r="F72" s="22" t="s">
        <v>17</v>
      </c>
      <c r="G72" s="23" t="s">
        <v>15</v>
      </c>
      <c r="H72" s="37"/>
      <c r="I72" s="23" t="s">
        <v>15</v>
      </c>
      <c r="J72" s="28">
        <f t="shared" ref="J72:J82" si="6">E72*H72</f>
        <v>0</v>
      </c>
      <c r="L72" s="15"/>
    </row>
    <row r="73" spans="1:12" s="5" customFormat="1" ht="15.75" x14ac:dyDescent="0.25">
      <c r="A73" s="18"/>
      <c r="B73" s="36">
        <v>6.2</v>
      </c>
      <c r="C73" s="39" t="s">
        <v>30</v>
      </c>
      <c r="D73" s="35"/>
      <c r="E73" s="21">
        <f>[1]VOLUME!X34</f>
        <v>14.42</v>
      </c>
      <c r="F73" s="22" t="s">
        <v>31</v>
      </c>
      <c r="G73" s="23" t="s">
        <v>15</v>
      </c>
      <c r="H73" s="37"/>
      <c r="I73" s="23" t="s">
        <v>15</v>
      </c>
      <c r="J73" s="28">
        <f t="shared" si="6"/>
        <v>0</v>
      </c>
      <c r="L73" s="15"/>
    </row>
    <row r="74" spans="1:12" s="5" customFormat="1" ht="15.75" x14ac:dyDescent="0.25">
      <c r="A74" s="18"/>
      <c r="B74" s="36">
        <v>6.3</v>
      </c>
      <c r="C74" s="39" t="s">
        <v>32</v>
      </c>
      <c r="D74" s="35"/>
      <c r="E74" s="21">
        <f>[1]VOLUME!X36</f>
        <v>36.18</v>
      </c>
      <c r="F74" s="22" t="s">
        <v>31</v>
      </c>
      <c r="G74" s="23" t="s">
        <v>15</v>
      </c>
      <c r="H74" s="37"/>
      <c r="I74" s="23" t="s">
        <v>15</v>
      </c>
      <c r="J74" s="28">
        <f t="shared" si="6"/>
        <v>0</v>
      </c>
      <c r="L74" s="15"/>
    </row>
    <row r="75" spans="1:12" s="5" customFormat="1" ht="15.75" x14ac:dyDescent="0.25">
      <c r="A75" s="18"/>
      <c r="B75" s="36">
        <v>6.4</v>
      </c>
      <c r="C75" s="39" t="s">
        <v>33</v>
      </c>
      <c r="D75" s="33"/>
      <c r="E75" s="21">
        <f>[1]VOLUME!X40</f>
        <v>16.192</v>
      </c>
      <c r="F75" s="22" t="s">
        <v>31</v>
      </c>
      <c r="G75" s="23" t="s">
        <v>15</v>
      </c>
      <c r="H75" s="37"/>
      <c r="I75" s="23" t="s">
        <v>15</v>
      </c>
      <c r="J75" s="28">
        <f t="shared" si="6"/>
        <v>0</v>
      </c>
      <c r="L75" s="15"/>
    </row>
    <row r="76" spans="1:12" s="5" customFormat="1" ht="15.75" x14ac:dyDescent="0.25">
      <c r="A76" s="18"/>
      <c r="B76" s="36">
        <v>6.5</v>
      </c>
      <c r="C76" s="39" t="s">
        <v>34</v>
      </c>
      <c r="D76" s="33"/>
      <c r="E76" s="21">
        <f>[1]VOLUME!X44</f>
        <v>266.5</v>
      </c>
      <c r="F76" s="22" t="s">
        <v>17</v>
      </c>
      <c r="G76" s="23" t="s">
        <v>15</v>
      </c>
      <c r="H76" s="37"/>
      <c r="I76" s="23" t="s">
        <v>15</v>
      </c>
      <c r="J76" s="28">
        <f t="shared" si="6"/>
        <v>0</v>
      </c>
      <c r="L76" s="15"/>
    </row>
    <row r="77" spans="1:12" s="5" customFormat="1" ht="15.75" x14ac:dyDescent="0.25">
      <c r="A77" s="18"/>
      <c r="B77" s="36">
        <v>6.6</v>
      </c>
      <c r="C77" s="39" t="s">
        <v>35</v>
      </c>
      <c r="D77" s="33"/>
      <c r="E77" s="21">
        <f>[1]VOLUME!X48</f>
        <v>26.650000000000002</v>
      </c>
      <c r="F77" s="22" t="s">
        <v>31</v>
      </c>
      <c r="G77" s="23" t="s">
        <v>15</v>
      </c>
      <c r="H77" s="37"/>
      <c r="I77" s="23" t="s">
        <v>15</v>
      </c>
      <c r="J77" s="28">
        <f t="shared" si="6"/>
        <v>0</v>
      </c>
      <c r="L77" s="15"/>
    </row>
    <row r="78" spans="1:12" s="5" customFormat="1" ht="15.75" x14ac:dyDescent="0.25">
      <c r="A78" s="18"/>
      <c r="B78" s="36">
        <v>6.7</v>
      </c>
      <c r="C78" s="39" t="s">
        <v>36</v>
      </c>
      <c r="D78" s="33"/>
      <c r="E78" s="21">
        <f>[1]VOLUME!X50</f>
        <v>68.8</v>
      </c>
      <c r="F78" s="22" t="s">
        <v>17</v>
      </c>
      <c r="G78" s="23" t="s">
        <v>15</v>
      </c>
      <c r="H78" s="37"/>
      <c r="I78" s="23" t="s">
        <v>15</v>
      </c>
      <c r="J78" s="28">
        <f t="shared" si="6"/>
        <v>0</v>
      </c>
      <c r="L78" s="15"/>
    </row>
    <row r="79" spans="1:12" s="5" customFormat="1" ht="15.75" x14ac:dyDescent="0.25">
      <c r="A79" s="18"/>
      <c r="B79" s="36">
        <v>6.8</v>
      </c>
      <c r="C79" s="39" t="s">
        <v>37</v>
      </c>
      <c r="D79" s="33"/>
      <c r="E79" s="21">
        <f>E78</f>
        <v>68.8</v>
      </c>
      <c r="F79" s="22" t="s">
        <v>17</v>
      </c>
      <c r="G79" s="23" t="s">
        <v>15</v>
      </c>
      <c r="H79" s="37"/>
      <c r="I79" s="23" t="s">
        <v>15</v>
      </c>
      <c r="J79" s="28">
        <f t="shared" si="6"/>
        <v>0</v>
      </c>
      <c r="L79" s="15"/>
    </row>
    <row r="80" spans="1:12" s="5" customFormat="1" ht="15.75" x14ac:dyDescent="0.25">
      <c r="A80" s="18"/>
      <c r="B80" s="36">
        <v>6.9</v>
      </c>
      <c r="C80" s="39" t="s">
        <v>38</v>
      </c>
      <c r="D80" s="33"/>
      <c r="E80" s="21">
        <f>E79</f>
        <v>68.8</v>
      </c>
      <c r="F80" s="22" t="s">
        <v>17</v>
      </c>
      <c r="G80" s="23" t="s">
        <v>15</v>
      </c>
      <c r="H80" s="37"/>
      <c r="I80" s="23" t="s">
        <v>15</v>
      </c>
      <c r="J80" s="28">
        <f t="shared" si="6"/>
        <v>0</v>
      </c>
      <c r="L80" s="15"/>
    </row>
    <row r="81" spans="1:12" s="5" customFormat="1" ht="15.75" x14ac:dyDescent="0.25">
      <c r="A81" s="18"/>
      <c r="B81" s="36" t="s">
        <v>50</v>
      </c>
      <c r="C81" s="39" t="s">
        <v>40</v>
      </c>
      <c r="D81" s="33"/>
      <c r="E81" s="21">
        <f>[1]VOLUME!X52</f>
        <v>120.6</v>
      </c>
      <c r="F81" s="22" t="str">
        <f>F79</f>
        <v>m2</v>
      </c>
      <c r="G81" s="23" t="s">
        <v>15</v>
      </c>
      <c r="H81" s="37"/>
      <c r="I81" s="23" t="s">
        <v>15</v>
      </c>
      <c r="J81" s="28">
        <f t="shared" si="6"/>
        <v>0</v>
      </c>
      <c r="L81" s="15"/>
    </row>
    <row r="82" spans="1:12" s="5" customFormat="1" ht="15.75" x14ac:dyDescent="0.25">
      <c r="A82" s="18"/>
      <c r="B82" s="36">
        <v>6.11</v>
      </c>
      <c r="C82" s="39" t="s">
        <v>41</v>
      </c>
      <c r="D82" s="33"/>
      <c r="E82" s="21">
        <f>ROUNDUP(85/2+1,0)</f>
        <v>44</v>
      </c>
      <c r="F82" s="22" t="s">
        <v>42</v>
      </c>
      <c r="G82" s="23" t="s">
        <v>15</v>
      </c>
      <c r="H82" s="37"/>
      <c r="I82" s="23" t="s">
        <v>15</v>
      </c>
      <c r="J82" s="28">
        <f t="shared" si="6"/>
        <v>0</v>
      </c>
      <c r="L82" s="15"/>
    </row>
    <row r="83" spans="1:12" s="5" customFormat="1" ht="15.75" x14ac:dyDescent="0.25">
      <c r="A83" s="18"/>
      <c r="B83" s="36"/>
      <c r="C83" s="39"/>
      <c r="D83" s="33"/>
      <c r="E83" s="21"/>
      <c r="F83" s="22"/>
      <c r="G83" s="23"/>
      <c r="H83" s="37"/>
      <c r="I83" s="23"/>
      <c r="J83" s="28"/>
      <c r="L83" s="15"/>
    </row>
    <row r="84" spans="1:12" s="5" customFormat="1" ht="15.75" x14ac:dyDescent="0.25">
      <c r="A84" s="18">
        <v>7</v>
      </c>
      <c r="B84" s="19" t="s">
        <v>51</v>
      </c>
      <c r="C84" s="35"/>
      <c r="D84" s="35"/>
      <c r="E84" s="21"/>
      <c r="F84" s="22"/>
      <c r="G84" s="23"/>
      <c r="H84" s="37"/>
      <c r="I84" s="25" t="s">
        <v>15</v>
      </c>
      <c r="J84" s="26">
        <f>SUM(J85:J95)</f>
        <v>0</v>
      </c>
      <c r="L84" s="15"/>
    </row>
    <row r="85" spans="1:12" s="5" customFormat="1" ht="48" customHeight="1" x14ac:dyDescent="0.25">
      <c r="A85" s="18"/>
      <c r="B85" s="36">
        <v>7.1</v>
      </c>
      <c r="C85" s="121" t="s">
        <v>29</v>
      </c>
      <c r="D85" s="122"/>
      <c r="E85" s="21">
        <f>[1]VOLUME!AD30</f>
        <v>136.07999999999998</v>
      </c>
      <c r="F85" s="22" t="s">
        <v>17</v>
      </c>
      <c r="G85" s="23" t="s">
        <v>15</v>
      </c>
      <c r="H85" s="37"/>
      <c r="I85" s="23" t="s">
        <v>15</v>
      </c>
      <c r="J85" s="28">
        <f t="shared" ref="J85:J95" si="7">E85*H85</f>
        <v>0</v>
      </c>
      <c r="L85" s="15"/>
    </row>
    <row r="86" spans="1:12" s="5" customFormat="1" ht="15.75" x14ac:dyDescent="0.25">
      <c r="A86" s="18"/>
      <c r="B86" s="36">
        <v>7.2</v>
      </c>
      <c r="C86" s="39" t="s">
        <v>30</v>
      </c>
      <c r="D86" s="35"/>
      <c r="E86" s="21">
        <f>[1]VOLUME!AD34</f>
        <v>16.548000000000002</v>
      </c>
      <c r="F86" s="22" t="s">
        <v>31</v>
      </c>
      <c r="G86" s="23" t="s">
        <v>15</v>
      </c>
      <c r="H86" s="37"/>
      <c r="I86" s="23" t="s">
        <v>15</v>
      </c>
      <c r="J86" s="28">
        <f t="shared" si="7"/>
        <v>0</v>
      </c>
      <c r="L86" s="15"/>
    </row>
    <row r="87" spans="1:12" s="5" customFormat="1" ht="15.75" x14ac:dyDescent="0.25">
      <c r="A87" s="18"/>
      <c r="B87" s="36">
        <v>7.3</v>
      </c>
      <c r="C87" s="39" t="s">
        <v>32</v>
      </c>
      <c r="D87" s="35"/>
      <c r="E87" s="21">
        <f>[1]VOLUME!AD36</f>
        <v>41.64</v>
      </c>
      <c r="F87" s="22" t="s">
        <v>31</v>
      </c>
      <c r="G87" s="23" t="s">
        <v>15</v>
      </c>
      <c r="H87" s="37"/>
      <c r="I87" s="23" t="s">
        <v>15</v>
      </c>
      <c r="J87" s="28">
        <f t="shared" si="7"/>
        <v>0</v>
      </c>
      <c r="L87" s="15"/>
    </row>
    <row r="88" spans="1:12" s="5" customFormat="1" ht="15.75" x14ac:dyDescent="0.25">
      <c r="A88" s="18"/>
      <c r="B88" s="36">
        <v>7.4</v>
      </c>
      <c r="C88" s="39" t="s">
        <v>33</v>
      </c>
      <c r="D88" s="33"/>
      <c r="E88" s="21">
        <f>[1]VOLUME!AD40</f>
        <v>18.62</v>
      </c>
      <c r="F88" s="22" t="s">
        <v>31</v>
      </c>
      <c r="G88" s="23" t="s">
        <v>15</v>
      </c>
      <c r="H88" s="37"/>
      <c r="I88" s="23" t="s">
        <v>15</v>
      </c>
      <c r="J88" s="28">
        <f t="shared" si="7"/>
        <v>0</v>
      </c>
      <c r="L88" s="15"/>
    </row>
    <row r="89" spans="1:12" s="5" customFormat="1" ht="15.75" x14ac:dyDescent="0.25">
      <c r="A89" s="18"/>
      <c r="B89" s="36">
        <v>7.5</v>
      </c>
      <c r="C89" s="39" t="s">
        <v>34</v>
      </c>
      <c r="D89" s="33"/>
      <c r="E89" s="21">
        <f>[1]VOLUME!AD44</f>
        <v>292.08</v>
      </c>
      <c r="F89" s="22" t="s">
        <v>17</v>
      </c>
      <c r="G89" s="23" t="s">
        <v>15</v>
      </c>
      <c r="H89" s="37"/>
      <c r="I89" s="23" t="s">
        <v>15</v>
      </c>
      <c r="J89" s="28">
        <f t="shared" si="7"/>
        <v>0</v>
      </c>
      <c r="L89" s="15"/>
    </row>
    <row r="90" spans="1:12" s="5" customFormat="1" ht="15.75" x14ac:dyDescent="0.25">
      <c r="A90" s="18"/>
      <c r="B90" s="36">
        <v>7.6</v>
      </c>
      <c r="C90" s="39" t="s">
        <v>35</v>
      </c>
      <c r="D90" s="33"/>
      <c r="E90" s="21">
        <f>[1]VOLUME!AD48</f>
        <v>29.207999999999998</v>
      </c>
      <c r="F90" s="22" t="s">
        <v>31</v>
      </c>
      <c r="G90" s="23" t="s">
        <v>15</v>
      </c>
      <c r="H90" s="37"/>
      <c r="I90" s="23" t="s">
        <v>15</v>
      </c>
      <c r="J90" s="28">
        <f t="shared" si="7"/>
        <v>0</v>
      </c>
      <c r="L90" s="15"/>
    </row>
    <row r="91" spans="1:12" s="5" customFormat="1" ht="15.75" x14ac:dyDescent="0.25">
      <c r="A91" s="18"/>
      <c r="B91" s="36">
        <v>7.7</v>
      </c>
      <c r="C91" s="39" t="s">
        <v>36</v>
      </c>
      <c r="D91" s="33"/>
      <c r="E91" s="21">
        <f>[1]VOLUME!AD50</f>
        <v>78.56</v>
      </c>
      <c r="F91" s="22" t="s">
        <v>17</v>
      </c>
      <c r="G91" s="23" t="s">
        <v>15</v>
      </c>
      <c r="H91" s="37"/>
      <c r="I91" s="23" t="s">
        <v>15</v>
      </c>
      <c r="J91" s="28">
        <f t="shared" si="7"/>
        <v>0</v>
      </c>
      <c r="L91" s="15"/>
    </row>
    <row r="92" spans="1:12" s="5" customFormat="1" ht="15.75" x14ac:dyDescent="0.25">
      <c r="A92" s="18"/>
      <c r="B92" s="36">
        <v>7.8</v>
      </c>
      <c r="C92" s="39" t="s">
        <v>37</v>
      </c>
      <c r="D92" s="33"/>
      <c r="E92" s="21">
        <f>E91</f>
        <v>78.56</v>
      </c>
      <c r="F92" s="22" t="s">
        <v>17</v>
      </c>
      <c r="G92" s="23" t="s">
        <v>15</v>
      </c>
      <c r="H92" s="37"/>
      <c r="I92" s="23" t="s">
        <v>15</v>
      </c>
      <c r="J92" s="28">
        <f t="shared" si="7"/>
        <v>0</v>
      </c>
      <c r="L92" s="15"/>
    </row>
    <row r="93" spans="1:12" s="5" customFormat="1" ht="15.75" x14ac:dyDescent="0.25">
      <c r="A93" s="18"/>
      <c r="B93" s="36">
        <v>7.9</v>
      </c>
      <c r="C93" s="39" t="s">
        <v>38</v>
      </c>
      <c r="D93" s="33"/>
      <c r="E93" s="21">
        <f>E91</f>
        <v>78.56</v>
      </c>
      <c r="F93" s="22" t="s">
        <v>17</v>
      </c>
      <c r="G93" s="23" t="s">
        <v>15</v>
      </c>
      <c r="H93" s="37"/>
      <c r="I93" s="23" t="s">
        <v>15</v>
      </c>
      <c r="J93" s="28">
        <f t="shared" si="7"/>
        <v>0</v>
      </c>
      <c r="L93" s="15"/>
    </row>
    <row r="94" spans="1:12" s="5" customFormat="1" ht="15.75" x14ac:dyDescent="0.25">
      <c r="A94" s="18"/>
      <c r="B94" s="36" t="s">
        <v>52</v>
      </c>
      <c r="C94" s="39" t="s">
        <v>40</v>
      </c>
      <c r="D94" s="33"/>
      <c r="E94" s="21">
        <f>[1]VOLUME!AD52</f>
        <v>138.80000000000001</v>
      </c>
      <c r="F94" s="22" t="str">
        <f>F92</f>
        <v>m2</v>
      </c>
      <c r="G94" s="23" t="s">
        <v>15</v>
      </c>
      <c r="H94" s="37"/>
      <c r="I94" s="23" t="s">
        <v>15</v>
      </c>
      <c r="J94" s="28">
        <f t="shared" si="7"/>
        <v>0</v>
      </c>
      <c r="L94" s="15"/>
    </row>
    <row r="95" spans="1:12" s="5" customFormat="1" ht="15.75" x14ac:dyDescent="0.25">
      <c r="A95" s="18"/>
      <c r="B95" s="36">
        <v>7.11</v>
      </c>
      <c r="C95" s="39" t="s">
        <v>41</v>
      </c>
      <c r="D95" s="33"/>
      <c r="E95" s="21">
        <f>ROUNDUP((57+6+34)/2+1,0)</f>
        <v>50</v>
      </c>
      <c r="F95" s="22" t="s">
        <v>42</v>
      </c>
      <c r="G95" s="23" t="s">
        <v>15</v>
      </c>
      <c r="H95" s="37"/>
      <c r="I95" s="23" t="s">
        <v>15</v>
      </c>
      <c r="J95" s="28">
        <f t="shared" si="7"/>
        <v>0</v>
      </c>
      <c r="L95" s="15"/>
    </row>
    <row r="96" spans="1:12" s="5" customFormat="1" ht="15.75" x14ac:dyDescent="0.25">
      <c r="A96" s="18"/>
      <c r="B96" s="36"/>
      <c r="C96" s="39"/>
      <c r="D96" s="33"/>
      <c r="E96" s="21"/>
      <c r="F96" s="22"/>
      <c r="G96" s="23"/>
      <c r="H96" s="37"/>
      <c r="I96" s="23"/>
      <c r="J96" s="28"/>
      <c r="L96" s="15"/>
    </row>
    <row r="97" spans="1:12" s="5" customFormat="1" ht="15.75" x14ac:dyDescent="0.25">
      <c r="A97" s="18">
        <v>8</v>
      </c>
      <c r="B97" s="19" t="s">
        <v>53</v>
      </c>
      <c r="C97" s="35"/>
      <c r="D97" s="35"/>
      <c r="E97" s="21"/>
      <c r="F97" s="22"/>
      <c r="G97" s="23"/>
      <c r="H97" s="37"/>
      <c r="I97" s="25" t="s">
        <v>15</v>
      </c>
      <c r="J97" s="26">
        <f>SUM(J98:J108)</f>
        <v>0</v>
      </c>
      <c r="L97" s="15"/>
    </row>
    <row r="98" spans="1:12" s="5" customFormat="1" ht="52.5" customHeight="1" x14ac:dyDescent="0.25">
      <c r="A98" s="18"/>
      <c r="B98" s="36">
        <v>8.1</v>
      </c>
      <c r="C98" s="121" t="s">
        <v>29</v>
      </c>
      <c r="D98" s="122"/>
      <c r="E98" s="21">
        <f>[1]VOLUME!AD30</f>
        <v>136.07999999999998</v>
      </c>
      <c r="F98" s="22" t="s">
        <v>17</v>
      </c>
      <c r="G98" s="23" t="s">
        <v>15</v>
      </c>
      <c r="H98" s="37"/>
      <c r="I98" s="23" t="s">
        <v>15</v>
      </c>
      <c r="J98" s="28">
        <f t="shared" ref="J98:J108" si="8">E98*H98</f>
        <v>0</v>
      </c>
      <c r="L98" s="15"/>
    </row>
    <row r="99" spans="1:12" s="5" customFormat="1" ht="15.75" x14ac:dyDescent="0.25">
      <c r="A99" s="18"/>
      <c r="B99" s="36">
        <v>8.1999999999999993</v>
      </c>
      <c r="C99" s="39" t="s">
        <v>30</v>
      </c>
      <c r="D99" s="35"/>
      <c r="E99" s="21">
        <f>[1]VOLUME!AD34</f>
        <v>16.548000000000002</v>
      </c>
      <c r="F99" s="22" t="s">
        <v>31</v>
      </c>
      <c r="G99" s="23" t="s">
        <v>15</v>
      </c>
      <c r="H99" s="37"/>
      <c r="I99" s="23" t="s">
        <v>15</v>
      </c>
      <c r="J99" s="28">
        <f t="shared" si="8"/>
        <v>0</v>
      </c>
      <c r="L99" s="15"/>
    </row>
    <row r="100" spans="1:12" s="5" customFormat="1" ht="15.75" x14ac:dyDescent="0.25">
      <c r="A100" s="18"/>
      <c r="B100" s="36">
        <v>8.3000000000000007</v>
      </c>
      <c r="C100" s="39" t="s">
        <v>32</v>
      </c>
      <c r="D100" s="35"/>
      <c r="E100" s="21">
        <f>[1]VOLUME!AD36</f>
        <v>41.64</v>
      </c>
      <c r="F100" s="22" t="s">
        <v>31</v>
      </c>
      <c r="G100" s="23" t="s">
        <v>15</v>
      </c>
      <c r="H100" s="37"/>
      <c r="I100" s="23" t="s">
        <v>15</v>
      </c>
      <c r="J100" s="28">
        <f t="shared" si="8"/>
        <v>0</v>
      </c>
      <c r="L100" s="15"/>
    </row>
    <row r="101" spans="1:12" s="5" customFormat="1" ht="15.75" x14ac:dyDescent="0.25">
      <c r="A101" s="18"/>
      <c r="B101" s="36">
        <v>8.4</v>
      </c>
      <c r="C101" s="39" t="s">
        <v>33</v>
      </c>
      <c r="D101" s="33"/>
      <c r="E101" s="21">
        <f>[1]VOLUME!AD40</f>
        <v>18.62</v>
      </c>
      <c r="F101" s="22" t="s">
        <v>31</v>
      </c>
      <c r="G101" s="23" t="s">
        <v>15</v>
      </c>
      <c r="H101" s="37"/>
      <c r="I101" s="23" t="s">
        <v>15</v>
      </c>
      <c r="J101" s="28">
        <f t="shared" si="8"/>
        <v>0</v>
      </c>
      <c r="L101" s="15"/>
    </row>
    <row r="102" spans="1:12" s="5" customFormat="1" ht="15.75" x14ac:dyDescent="0.25">
      <c r="A102" s="18"/>
      <c r="B102" s="36">
        <v>8.5</v>
      </c>
      <c r="C102" s="39" t="s">
        <v>34</v>
      </c>
      <c r="D102" s="33"/>
      <c r="E102" s="21">
        <f>[1]VOLUME!AD44</f>
        <v>292.08</v>
      </c>
      <c r="F102" s="22" t="s">
        <v>17</v>
      </c>
      <c r="G102" s="23" t="s">
        <v>15</v>
      </c>
      <c r="H102" s="37"/>
      <c r="I102" s="23" t="s">
        <v>15</v>
      </c>
      <c r="J102" s="28">
        <f t="shared" si="8"/>
        <v>0</v>
      </c>
      <c r="L102" s="15"/>
    </row>
    <row r="103" spans="1:12" s="5" customFormat="1" ht="15.75" x14ac:dyDescent="0.25">
      <c r="A103" s="18"/>
      <c r="B103" s="36">
        <v>8.6</v>
      </c>
      <c r="C103" s="39" t="s">
        <v>35</v>
      </c>
      <c r="D103" s="33"/>
      <c r="E103" s="21">
        <f>[1]VOLUME!AD48</f>
        <v>29.207999999999998</v>
      </c>
      <c r="F103" s="22" t="s">
        <v>31</v>
      </c>
      <c r="G103" s="23" t="s">
        <v>15</v>
      </c>
      <c r="H103" s="37"/>
      <c r="I103" s="23" t="s">
        <v>15</v>
      </c>
      <c r="J103" s="28">
        <f t="shared" si="8"/>
        <v>0</v>
      </c>
      <c r="L103" s="15"/>
    </row>
    <row r="104" spans="1:12" s="5" customFormat="1" ht="15.75" x14ac:dyDescent="0.25">
      <c r="A104" s="18"/>
      <c r="B104" s="36">
        <v>8.6999999999999993</v>
      </c>
      <c r="C104" s="39" t="s">
        <v>36</v>
      </c>
      <c r="D104" s="33"/>
      <c r="E104" s="21">
        <f>[1]VOLUME!AD50</f>
        <v>78.56</v>
      </c>
      <c r="F104" s="22" t="s">
        <v>17</v>
      </c>
      <c r="G104" s="23" t="s">
        <v>15</v>
      </c>
      <c r="H104" s="37"/>
      <c r="I104" s="23" t="s">
        <v>15</v>
      </c>
      <c r="J104" s="28">
        <f t="shared" si="8"/>
        <v>0</v>
      </c>
      <c r="L104" s="15"/>
    </row>
    <row r="105" spans="1:12" s="5" customFormat="1" ht="15.75" x14ac:dyDescent="0.25">
      <c r="A105" s="18"/>
      <c r="B105" s="36">
        <v>8.8000000000000007</v>
      </c>
      <c r="C105" s="39" t="s">
        <v>37</v>
      </c>
      <c r="D105" s="33"/>
      <c r="E105" s="21">
        <f>E104</f>
        <v>78.56</v>
      </c>
      <c r="F105" s="22" t="s">
        <v>17</v>
      </c>
      <c r="G105" s="23" t="s">
        <v>15</v>
      </c>
      <c r="H105" s="37"/>
      <c r="I105" s="23" t="s">
        <v>15</v>
      </c>
      <c r="J105" s="28">
        <f t="shared" si="8"/>
        <v>0</v>
      </c>
      <c r="L105" s="15"/>
    </row>
    <row r="106" spans="1:12" s="5" customFormat="1" ht="15.75" x14ac:dyDescent="0.25">
      <c r="A106" s="18"/>
      <c r="B106" s="36">
        <v>8.9</v>
      </c>
      <c r="C106" s="39" t="s">
        <v>38</v>
      </c>
      <c r="D106" s="33"/>
      <c r="E106" s="21">
        <f>E105</f>
        <v>78.56</v>
      </c>
      <c r="F106" s="22" t="s">
        <v>17</v>
      </c>
      <c r="G106" s="23" t="s">
        <v>15</v>
      </c>
      <c r="H106" s="37"/>
      <c r="I106" s="23" t="s">
        <v>15</v>
      </c>
      <c r="J106" s="28">
        <f t="shared" si="8"/>
        <v>0</v>
      </c>
      <c r="L106" s="15"/>
    </row>
    <row r="107" spans="1:12" s="5" customFormat="1" ht="15.75" x14ac:dyDescent="0.25">
      <c r="A107" s="18"/>
      <c r="B107" s="36" t="s">
        <v>54</v>
      </c>
      <c r="C107" s="39" t="s">
        <v>40</v>
      </c>
      <c r="D107" s="33"/>
      <c r="E107" s="21">
        <f>[1]VOLUME!AD52</f>
        <v>138.80000000000001</v>
      </c>
      <c r="F107" s="22" t="str">
        <f>F105</f>
        <v>m2</v>
      </c>
      <c r="G107" s="23" t="s">
        <v>15</v>
      </c>
      <c r="H107" s="37"/>
      <c r="I107" s="23" t="s">
        <v>15</v>
      </c>
      <c r="J107" s="28">
        <f t="shared" si="8"/>
        <v>0</v>
      </c>
      <c r="L107" s="15"/>
    </row>
    <row r="108" spans="1:12" s="5" customFormat="1" ht="15.75" x14ac:dyDescent="0.25">
      <c r="A108" s="18"/>
      <c r="B108" s="36">
        <v>8.11</v>
      </c>
      <c r="C108" s="39" t="s">
        <v>41</v>
      </c>
      <c r="D108" s="33"/>
      <c r="E108" s="21">
        <f>ROUNDUP((122/2)+1,0)</f>
        <v>62</v>
      </c>
      <c r="F108" s="22" t="s">
        <v>42</v>
      </c>
      <c r="G108" s="23" t="s">
        <v>15</v>
      </c>
      <c r="H108" s="37"/>
      <c r="I108" s="23" t="s">
        <v>15</v>
      </c>
      <c r="J108" s="28">
        <f t="shared" si="8"/>
        <v>0</v>
      </c>
      <c r="L108" s="15"/>
    </row>
    <row r="109" spans="1:12" s="5" customFormat="1" ht="15.75" x14ac:dyDescent="0.25">
      <c r="A109" s="18"/>
      <c r="B109" s="36"/>
      <c r="C109" s="39"/>
      <c r="D109" s="33"/>
      <c r="E109" s="21"/>
      <c r="F109" s="22"/>
      <c r="G109" s="23"/>
      <c r="H109" s="37"/>
      <c r="I109" s="23"/>
      <c r="J109" s="28"/>
      <c r="L109" s="15"/>
    </row>
    <row r="110" spans="1:12" s="5" customFormat="1" ht="15.75" x14ac:dyDescent="0.25">
      <c r="A110" s="18">
        <v>9</v>
      </c>
      <c r="B110" s="19" t="s">
        <v>55</v>
      </c>
      <c r="C110" s="35"/>
      <c r="D110" s="35"/>
      <c r="E110" s="21"/>
      <c r="F110" s="22"/>
      <c r="G110" s="23"/>
      <c r="H110" s="37"/>
      <c r="I110" s="25" t="s">
        <v>15</v>
      </c>
      <c r="J110" s="26">
        <f>SUM(J111:J121)</f>
        <v>0</v>
      </c>
      <c r="L110" s="15"/>
    </row>
    <row r="111" spans="1:12" s="5" customFormat="1" ht="55.5" customHeight="1" x14ac:dyDescent="0.25">
      <c r="A111" s="18"/>
      <c r="B111" s="36">
        <v>9.1</v>
      </c>
      <c r="C111" s="119" t="s">
        <v>29</v>
      </c>
      <c r="D111" s="120"/>
      <c r="E111" s="21">
        <f>[1]VOLUME!F56+[1]VOLUME!L56</f>
        <v>292.60000000000002</v>
      </c>
      <c r="F111" s="22" t="s">
        <v>17</v>
      </c>
      <c r="G111" s="23" t="s">
        <v>15</v>
      </c>
      <c r="H111" s="37"/>
      <c r="I111" s="23" t="s">
        <v>15</v>
      </c>
      <c r="J111" s="28">
        <f t="shared" ref="J111:J121" si="9">E111*H111</f>
        <v>0</v>
      </c>
      <c r="L111" s="15"/>
    </row>
    <row r="112" spans="1:12" s="5" customFormat="1" ht="15.75" x14ac:dyDescent="0.25">
      <c r="A112" s="18"/>
      <c r="B112" s="36">
        <v>9.1999999999999993</v>
      </c>
      <c r="C112" s="39" t="s">
        <v>30</v>
      </c>
      <c r="D112" s="35"/>
      <c r="E112" s="21">
        <f>[1]VOLUME!F60+[1]VOLUME!L60</f>
        <v>35.28</v>
      </c>
      <c r="F112" s="22" t="s">
        <v>31</v>
      </c>
      <c r="G112" s="23" t="s">
        <v>15</v>
      </c>
      <c r="H112" s="37"/>
      <c r="I112" s="23" t="s">
        <v>15</v>
      </c>
      <c r="J112" s="28">
        <f t="shared" si="9"/>
        <v>0</v>
      </c>
      <c r="L112" s="15"/>
    </row>
    <row r="113" spans="1:12" s="5" customFormat="1" ht="15.75" x14ac:dyDescent="0.25">
      <c r="A113" s="18"/>
      <c r="B113" s="36">
        <v>9.3000000000000007</v>
      </c>
      <c r="C113" s="39" t="s">
        <v>32</v>
      </c>
      <c r="D113" s="35"/>
      <c r="E113" s="21">
        <f>[1]VOLUME!F62+[1]VOLUME!L62</f>
        <v>58.52</v>
      </c>
      <c r="F113" s="22" t="s">
        <v>31</v>
      </c>
      <c r="G113" s="23" t="s">
        <v>15</v>
      </c>
      <c r="H113" s="37"/>
      <c r="I113" s="23" t="s">
        <v>15</v>
      </c>
      <c r="J113" s="28">
        <f t="shared" si="9"/>
        <v>0</v>
      </c>
      <c r="L113" s="15"/>
    </row>
    <row r="114" spans="1:12" s="5" customFormat="1" ht="15.75" x14ac:dyDescent="0.25">
      <c r="A114" s="18"/>
      <c r="B114" s="36">
        <v>9.4</v>
      </c>
      <c r="C114" s="39" t="s">
        <v>33</v>
      </c>
      <c r="D114" s="33"/>
      <c r="E114" s="21">
        <f>[1]VOLUME!F66+[1]VOLUME!L66</f>
        <v>39.572000000000003</v>
      </c>
      <c r="F114" s="22" t="s">
        <v>31</v>
      </c>
      <c r="G114" s="23" t="s">
        <v>15</v>
      </c>
      <c r="H114" s="37"/>
      <c r="I114" s="23" t="s">
        <v>15</v>
      </c>
      <c r="J114" s="28">
        <f t="shared" si="9"/>
        <v>0</v>
      </c>
      <c r="L114" s="15"/>
    </row>
    <row r="115" spans="1:12" s="5" customFormat="1" ht="15.75" x14ac:dyDescent="0.25">
      <c r="A115" s="18"/>
      <c r="B115" s="36">
        <v>9.5</v>
      </c>
      <c r="C115" s="39" t="s">
        <v>34</v>
      </c>
      <c r="D115" s="33"/>
      <c r="E115" s="21">
        <f>[1]VOLUME!F70+[1]VOLUME!L70</f>
        <v>562.20000000000005</v>
      </c>
      <c r="F115" s="22" t="s">
        <v>17</v>
      </c>
      <c r="G115" s="23" t="s">
        <v>15</v>
      </c>
      <c r="H115" s="37"/>
      <c r="I115" s="23" t="s">
        <v>15</v>
      </c>
      <c r="J115" s="28">
        <f t="shared" si="9"/>
        <v>0</v>
      </c>
      <c r="L115" s="15"/>
    </row>
    <row r="116" spans="1:12" s="5" customFormat="1" ht="15.75" x14ac:dyDescent="0.25">
      <c r="A116" s="18"/>
      <c r="B116" s="36">
        <v>9.6</v>
      </c>
      <c r="C116" s="39" t="s">
        <v>35</v>
      </c>
      <c r="D116" s="33"/>
      <c r="E116" s="21">
        <f>[1]VOLUME!F74+[1]VOLUME!L74</f>
        <v>56.220000000000006</v>
      </c>
      <c r="F116" s="22" t="s">
        <v>31</v>
      </c>
      <c r="G116" s="23" t="s">
        <v>15</v>
      </c>
      <c r="H116" s="37"/>
      <c r="I116" s="23" t="s">
        <v>15</v>
      </c>
      <c r="J116" s="28">
        <f t="shared" si="9"/>
        <v>0</v>
      </c>
      <c r="L116" s="15"/>
    </row>
    <row r="117" spans="1:12" s="5" customFormat="1" ht="15.75" x14ac:dyDescent="0.25">
      <c r="A117" s="18"/>
      <c r="B117" s="36">
        <v>9.6999999999999993</v>
      </c>
      <c r="C117" s="39" t="s">
        <v>36</v>
      </c>
      <c r="D117" s="33"/>
      <c r="E117" s="21">
        <f>[1]VOLUME!F76+[1]VOLUME!L76</f>
        <v>168.8</v>
      </c>
      <c r="F117" s="22" t="s">
        <v>17</v>
      </c>
      <c r="G117" s="23" t="s">
        <v>15</v>
      </c>
      <c r="H117" s="37"/>
      <c r="I117" s="23" t="s">
        <v>15</v>
      </c>
      <c r="J117" s="28">
        <f t="shared" si="9"/>
        <v>0</v>
      </c>
      <c r="L117" s="15"/>
    </row>
    <row r="118" spans="1:12" s="5" customFormat="1" ht="15.75" x14ac:dyDescent="0.25">
      <c r="A118" s="18"/>
      <c r="B118" s="36">
        <v>9.8000000000000007</v>
      </c>
      <c r="C118" s="39" t="s">
        <v>37</v>
      </c>
      <c r="D118" s="33"/>
      <c r="E118" s="21">
        <f>E117</f>
        <v>168.8</v>
      </c>
      <c r="F118" s="22" t="s">
        <v>17</v>
      </c>
      <c r="G118" s="23" t="s">
        <v>15</v>
      </c>
      <c r="H118" s="37"/>
      <c r="I118" s="23" t="s">
        <v>15</v>
      </c>
      <c r="J118" s="28">
        <f t="shared" si="9"/>
        <v>0</v>
      </c>
      <c r="L118" s="15"/>
    </row>
    <row r="119" spans="1:12" s="5" customFormat="1" ht="15.75" x14ac:dyDescent="0.25">
      <c r="A119" s="18"/>
      <c r="B119" s="36">
        <v>9.9</v>
      </c>
      <c r="C119" s="39" t="s">
        <v>38</v>
      </c>
      <c r="D119" s="33"/>
      <c r="E119" s="21">
        <f>E118</f>
        <v>168.8</v>
      </c>
      <c r="F119" s="22" t="s">
        <v>17</v>
      </c>
      <c r="G119" s="23" t="s">
        <v>15</v>
      </c>
      <c r="H119" s="37"/>
      <c r="I119" s="23" t="s">
        <v>15</v>
      </c>
      <c r="J119" s="28">
        <f t="shared" si="9"/>
        <v>0</v>
      </c>
      <c r="L119" s="15"/>
    </row>
    <row r="120" spans="1:12" s="5" customFormat="1" ht="15.75" x14ac:dyDescent="0.25">
      <c r="A120" s="18"/>
      <c r="B120" s="36" t="s">
        <v>56</v>
      </c>
      <c r="C120" s="39" t="s">
        <v>40</v>
      </c>
      <c r="D120" s="33"/>
      <c r="E120" s="21">
        <f>[1]VOLUME!F78+[1]VOLUME!L78</f>
        <v>294.60000000000002</v>
      </c>
      <c r="F120" s="22" t="str">
        <f>F118</f>
        <v>m2</v>
      </c>
      <c r="G120" s="23" t="s">
        <v>15</v>
      </c>
      <c r="H120" s="37"/>
      <c r="I120" s="23" t="s">
        <v>15</v>
      </c>
      <c r="J120" s="28">
        <f t="shared" si="9"/>
        <v>0</v>
      </c>
      <c r="L120" s="15"/>
    </row>
    <row r="121" spans="1:12" s="5" customFormat="1" ht="15.75" x14ac:dyDescent="0.25">
      <c r="A121" s="18"/>
      <c r="B121" s="36">
        <v>9.11</v>
      </c>
      <c r="C121" s="39" t="s">
        <v>41</v>
      </c>
      <c r="D121" s="33"/>
      <c r="E121" s="21">
        <f>ROUNDUP((62+148)/2+2,0)</f>
        <v>107</v>
      </c>
      <c r="F121" s="22" t="s">
        <v>42</v>
      </c>
      <c r="G121" s="23" t="s">
        <v>15</v>
      </c>
      <c r="H121" s="37"/>
      <c r="I121" s="23" t="s">
        <v>15</v>
      </c>
      <c r="J121" s="28">
        <f t="shared" si="9"/>
        <v>0</v>
      </c>
      <c r="L121" s="15"/>
    </row>
    <row r="122" spans="1:12" s="5" customFormat="1" ht="15.75" x14ac:dyDescent="0.25">
      <c r="A122" s="18"/>
      <c r="B122" s="36"/>
      <c r="C122" s="39"/>
      <c r="D122" s="33"/>
      <c r="E122" s="21"/>
      <c r="F122" s="22"/>
      <c r="G122" s="23"/>
      <c r="H122" s="37"/>
      <c r="I122" s="23"/>
      <c r="J122" s="28"/>
      <c r="L122" s="15"/>
    </row>
    <row r="123" spans="1:12" s="5" customFormat="1" ht="15.75" x14ac:dyDescent="0.25">
      <c r="A123" s="18">
        <v>10</v>
      </c>
      <c r="B123" s="19" t="s">
        <v>57</v>
      </c>
      <c r="C123" s="35"/>
      <c r="D123" s="35"/>
      <c r="E123" s="21"/>
      <c r="F123" s="22"/>
      <c r="G123" s="23"/>
      <c r="H123" s="37"/>
      <c r="I123" s="25" t="s">
        <v>15</v>
      </c>
      <c r="J123" s="26">
        <f>SUM(J124:J134)</f>
        <v>0</v>
      </c>
      <c r="L123" s="15"/>
    </row>
    <row r="124" spans="1:12" s="5" customFormat="1" ht="43.5" customHeight="1" x14ac:dyDescent="0.25">
      <c r="A124" s="18"/>
      <c r="B124" s="36">
        <v>10.1</v>
      </c>
      <c r="C124" s="119" t="s">
        <v>29</v>
      </c>
      <c r="D124" s="120"/>
      <c r="E124" s="21">
        <f>[1]VOLUME!R56</f>
        <v>29.4</v>
      </c>
      <c r="F124" s="22" t="s">
        <v>17</v>
      </c>
      <c r="G124" s="23" t="s">
        <v>15</v>
      </c>
      <c r="H124" s="37"/>
      <c r="I124" s="23" t="s">
        <v>15</v>
      </c>
      <c r="J124" s="28">
        <f t="shared" ref="J124:J134" si="10">E124*H124</f>
        <v>0</v>
      </c>
      <c r="L124" s="15"/>
    </row>
    <row r="125" spans="1:12" s="5" customFormat="1" ht="15.75" x14ac:dyDescent="0.25">
      <c r="A125" s="18"/>
      <c r="B125" s="36">
        <v>10.199999999999999</v>
      </c>
      <c r="C125" s="39" t="s">
        <v>30</v>
      </c>
      <c r="D125" s="35"/>
      <c r="E125" s="21">
        <f>[1]VOLUME!R58</f>
        <v>2.64</v>
      </c>
      <c r="F125" s="22" t="s">
        <v>31</v>
      </c>
      <c r="G125" s="23" t="s">
        <v>15</v>
      </c>
      <c r="H125" s="37"/>
      <c r="I125" s="23" t="s">
        <v>15</v>
      </c>
      <c r="J125" s="28">
        <f t="shared" si="10"/>
        <v>0</v>
      </c>
      <c r="L125" s="15"/>
    </row>
    <row r="126" spans="1:12" s="5" customFormat="1" ht="15.75" x14ac:dyDescent="0.25">
      <c r="A126" s="18"/>
      <c r="B126" s="36">
        <v>10.3</v>
      </c>
      <c r="C126" s="39" t="s">
        <v>32</v>
      </c>
      <c r="D126" s="35"/>
      <c r="E126" s="21">
        <f>[1]VOLUME!R60</f>
        <v>2.06</v>
      </c>
      <c r="F126" s="22" t="s">
        <v>31</v>
      </c>
      <c r="G126" s="23" t="s">
        <v>15</v>
      </c>
      <c r="H126" s="37"/>
      <c r="I126" s="23" t="s">
        <v>15</v>
      </c>
      <c r="J126" s="28">
        <f t="shared" si="10"/>
        <v>0</v>
      </c>
      <c r="L126" s="15"/>
    </row>
    <row r="127" spans="1:12" s="5" customFormat="1" ht="15.75" x14ac:dyDescent="0.25">
      <c r="A127" s="18"/>
      <c r="B127" s="36">
        <v>10.4</v>
      </c>
      <c r="C127" s="39" t="s">
        <v>33</v>
      </c>
      <c r="D127" s="33"/>
      <c r="E127" s="21">
        <f>[1]VOLUME!R64</f>
        <v>2.9039999999999999</v>
      </c>
      <c r="F127" s="22" t="s">
        <v>31</v>
      </c>
      <c r="G127" s="23" t="s">
        <v>15</v>
      </c>
      <c r="H127" s="37"/>
      <c r="I127" s="23" t="s">
        <v>15</v>
      </c>
      <c r="J127" s="28">
        <f t="shared" si="10"/>
        <v>0</v>
      </c>
      <c r="L127" s="15"/>
    </row>
    <row r="128" spans="1:12" s="5" customFormat="1" ht="15.75" x14ac:dyDescent="0.25">
      <c r="A128" s="18"/>
      <c r="B128" s="36">
        <v>10.5</v>
      </c>
      <c r="C128" s="39" t="s">
        <v>34</v>
      </c>
      <c r="D128" s="33"/>
      <c r="E128" s="21">
        <f>[1]VOLUME!R66</f>
        <v>44</v>
      </c>
      <c r="F128" s="22" t="s">
        <v>17</v>
      </c>
      <c r="G128" s="23" t="s">
        <v>15</v>
      </c>
      <c r="H128" s="37"/>
      <c r="I128" s="23" t="s">
        <v>15</v>
      </c>
      <c r="J128" s="28">
        <f t="shared" si="10"/>
        <v>0</v>
      </c>
      <c r="L128" s="15"/>
    </row>
    <row r="129" spans="1:12" s="5" customFormat="1" ht="15.75" x14ac:dyDescent="0.25">
      <c r="A129" s="18"/>
      <c r="B129" s="36">
        <v>10.6</v>
      </c>
      <c r="C129" s="39" t="s">
        <v>35</v>
      </c>
      <c r="D129" s="33"/>
      <c r="E129" s="21">
        <f>[1]VOLUME!R68</f>
        <v>4.4000000000000004</v>
      </c>
      <c r="F129" s="22" t="s">
        <v>31</v>
      </c>
      <c r="G129" s="23" t="s">
        <v>15</v>
      </c>
      <c r="H129" s="37"/>
      <c r="I129" s="23" t="s">
        <v>15</v>
      </c>
      <c r="J129" s="28">
        <f t="shared" si="10"/>
        <v>0</v>
      </c>
      <c r="L129" s="15"/>
    </row>
    <row r="130" spans="1:12" s="5" customFormat="1" ht="15.75" x14ac:dyDescent="0.25">
      <c r="A130" s="18"/>
      <c r="B130" s="36">
        <v>10.7</v>
      </c>
      <c r="C130" s="39" t="s">
        <v>36</v>
      </c>
      <c r="D130" s="33"/>
      <c r="E130" s="21">
        <f>[1]VOLUME!R70</f>
        <v>17.600000000000001</v>
      </c>
      <c r="F130" s="22" t="s">
        <v>17</v>
      </c>
      <c r="G130" s="23" t="s">
        <v>15</v>
      </c>
      <c r="H130" s="37"/>
      <c r="I130" s="23" t="s">
        <v>15</v>
      </c>
      <c r="J130" s="28">
        <f t="shared" si="10"/>
        <v>0</v>
      </c>
      <c r="L130" s="15"/>
    </row>
    <row r="131" spans="1:12" s="5" customFormat="1" ht="15.75" x14ac:dyDescent="0.25">
      <c r="A131" s="18"/>
      <c r="B131" s="36">
        <v>10.8</v>
      </c>
      <c r="C131" s="39" t="s">
        <v>37</v>
      </c>
      <c r="D131" s="33"/>
      <c r="E131" s="21">
        <f>E130</f>
        <v>17.600000000000001</v>
      </c>
      <c r="F131" s="22" t="s">
        <v>17</v>
      </c>
      <c r="G131" s="23" t="s">
        <v>15</v>
      </c>
      <c r="H131" s="37"/>
      <c r="I131" s="23" t="s">
        <v>15</v>
      </c>
      <c r="J131" s="28">
        <f t="shared" si="10"/>
        <v>0</v>
      </c>
      <c r="L131" s="15"/>
    </row>
    <row r="132" spans="1:12" s="5" customFormat="1" ht="15.75" x14ac:dyDescent="0.25">
      <c r="A132" s="18"/>
      <c r="B132" s="36">
        <v>10.9</v>
      </c>
      <c r="C132" s="39" t="s">
        <v>38</v>
      </c>
      <c r="D132" s="33"/>
      <c r="E132" s="21">
        <f>E131</f>
        <v>17.600000000000001</v>
      </c>
      <c r="F132" s="22" t="s">
        <v>17</v>
      </c>
      <c r="G132" s="23" t="s">
        <v>15</v>
      </c>
      <c r="H132" s="37"/>
      <c r="I132" s="23" t="s">
        <v>15</v>
      </c>
      <c r="J132" s="28">
        <f t="shared" si="10"/>
        <v>0</v>
      </c>
      <c r="L132" s="15"/>
    </row>
    <row r="133" spans="1:12" s="5" customFormat="1" ht="15.75" x14ac:dyDescent="0.25">
      <c r="A133" s="18"/>
      <c r="B133" s="36" t="s">
        <v>58</v>
      </c>
      <c r="C133" s="39" t="s">
        <v>40</v>
      </c>
      <c r="D133" s="33"/>
      <c r="E133" s="21">
        <f>[1]VOLUME!R72</f>
        <v>20.6</v>
      </c>
      <c r="F133" s="22" t="str">
        <f>F131</f>
        <v>m2</v>
      </c>
      <c r="G133" s="23" t="s">
        <v>15</v>
      </c>
      <c r="H133" s="37"/>
      <c r="I133" s="23" t="s">
        <v>15</v>
      </c>
      <c r="J133" s="28">
        <f t="shared" si="10"/>
        <v>0</v>
      </c>
      <c r="L133" s="15"/>
    </row>
    <row r="134" spans="1:12" s="5" customFormat="1" ht="15.75" x14ac:dyDescent="0.25">
      <c r="A134" s="18"/>
      <c r="B134" s="36">
        <v>10.11</v>
      </c>
      <c r="C134" s="39" t="s">
        <v>41</v>
      </c>
      <c r="D134" s="33"/>
      <c r="E134" s="21">
        <f>ROUNDUP(((21+1)/2)*2,0)</f>
        <v>22</v>
      </c>
      <c r="F134" s="22" t="s">
        <v>42</v>
      </c>
      <c r="G134" s="23" t="s">
        <v>15</v>
      </c>
      <c r="H134" s="37"/>
      <c r="I134" s="23" t="s">
        <v>15</v>
      </c>
      <c r="J134" s="28">
        <f t="shared" si="10"/>
        <v>0</v>
      </c>
      <c r="L134" s="15"/>
    </row>
    <row r="135" spans="1:12" s="5" customFormat="1" ht="15.75" x14ac:dyDescent="0.25">
      <c r="A135" s="18"/>
      <c r="B135" s="36"/>
      <c r="C135" s="39"/>
      <c r="D135" s="33"/>
      <c r="E135" s="21"/>
      <c r="F135" s="22"/>
      <c r="G135" s="23"/>
      <c r="H135" s="37"/>
      <c r="I135" s="23"/>
      <c r="J135" s="28"/>
      <c r="L135" s="15"/>
    </row>
    <row r="136" spans="1:12" s="5" customFormat="1" ht="15.75" x14ac:dyDescent="0.25">
      <c r="A136" s="18">
        <v>11</v>
      </c>
      <c r="B136" s="19" t="s">
        <v>59</v>
      </c>
      <c r="C136" s="35"/>
      <c r="D136" s="35"/>
      <c r="E136" s="21"/>
      <c r="F136" s="22"/>
      <c r="G136" s="23"/>
      <c r="H136" s="37"/>
      <c r="I136" s="25" t="s">
        <v>15</v>
      </c>
      <c r="J136" s="26">
        <f>SUM(J137:J147)</f>
        <v>0</v>
      </c>
      <c r="L136" s="15"/>
    </row>
    <row r="137" spans="1:12" s="5" customFormat="1" ht="58.5" customHeight="1" x14ac:dyDescent="0.25">
      <c r="A137" s="18"/>
      <c r="B137" s="36">
        <v>11.1</v>
      </c>
      <c r="C137" s="119" t="s">
        <v>29</v>
      </c>
      <c r="D137" s="120"/>
      <c r="E137" s="21">
        <f>[1]VOLUME!X56</f>
        <v>198.79999999999998</v>
      </c>
      <c r="F137" s="22" t="s">
        <v>17</v>
      </c>
      <c r="G137" s="23" t="s">
        <v>15</v>
      </c>
      <c r="H137" s="37"/>
      <c r="I137" s="23" t="s">
        <v>15</v>
      </c>
      <c r="J137" s="28">
        <f t="shared" ref="J137:J147" si="11">E137*H137</f>
        <v>0</v>
      </c>
      <c r="L137" s="15"/>
    </row>
    <row r="138" spans="1:12" s="5" customFormat="1" ht="15.75" x14ac:dyDescent="0.25">
      <c r="A138" s="18"/>
      <c r="B138" s="36">
        <v>11.2</v>
      </c>
      <c r="C138" s="39" t="s">
        <v>30</v>
      </c>
      <c r="D138" s="35"/>
      <c r="E138" s="21">
        <f>[1]VOLUME!X58</f>
        <v>20.52</v>
      </c>
      <c r="F138" s="22" t="s">
        <v>31</v>
      </c>
      <c r="G138" s="23" t="s">
        <v>15</v>
      </c>
      <c r="H138" s="37"/>
      <c r="I138" s="23" t="s">
        <v>15</v>
      </c>
      <c r="J138" s="28">
        <f t="shared" si="11"/>
        <v>0</v>
      </c>
      <c r="L138" s="15"/>
    </row>
    <row r="139" spans="1:12" s="5" customFormat="1" ht="15.75" x14ac:dyDescent="0.25">
      <c r="A139" s="18"/>
      <c r="B139" s="36">
        <v>11.3</v>
      </c>
      <c r="C139" s="39" t="s">
        <v>32</v>
      </c>
      <c r="D139" s="35"/>
      <c r="E139" s="21">
        <f>[1]VOLUME!X60</f>
        <v>14.160000000000004</v>
      </c>
      <c r="F139" s="22" t="s">
        <v>31</v>
      </c>
      <c r="G139" s="23" t="s">
        <v>15</v>
      </c>
      <c r="H139" s="37"/>
      <c r="I139" s="23" t="s">
        <v>15</v>
      </c>
      <c r="J139" s="28">
        <f t="shared" si="11"/>
        <v>0</v>
      </c>
      <c r="L139" s="15"/>
    </row>
    <row r="140" spans="1:12" s="5" customFormat="1" ht="15.75" x14ac:dyDescent="0.25">
      <c r="A140" s="18"/>
      <c r="B140" s="36">
        <v>11.4</v>
      </c>
      <c r="C140" s="39" t="s">
        <v>33</v>
      </c>
      <c r="D140" s="33"/>
      <c r="E140" s="21">
        <f>[1]VOLUME!X64</f>
        <v>19.844000000000001</v>
      </c>
      <c r="F140" s="22" t="s">
        <v>31</v>
      </c>
      <c r="G140" s="23" t="s">
        <v>15</v>
      </c>
      <c r="H140" s="37"/>
      <c r="I140" s="23" t="s">
        <v>15</v>
      </c>
      <c r="J140" s="28">
        <f t="shared" si="11"/>
        <v>0</v>
      </c>
      <c r="L140" s="15"/>
    </row>
    <row r="141" spans="1:12" s="5" customFormat="1" ht="15.75" x14ac:dyDescent="0.25">
      <c r="A141" s="18"/>
      <c r="B141" s="36">
        <v>11.5</v>
      </c>
      <c r="C141" s="39" t="s">
        <v>34</v>
      </c>
      <c r="D141" s="33"/>
      <c r="E141" s="21">
        <f>[1]VOLUME!X66</f>
        <v>342</v>
      </c>
      <c r="F141" s="22" t="s">
        <v>17</v>
      </c>
      <c r="G141" s="23" t="s">
        <v>15</v>
      </c>
      <c r="H141" s="37"/>
      <c r="I141" s="23" t="s">
        <v>15</v>
      </c>
      <c r="J141" s="28">
        <f t="shared" si="11"/>
        <v>0</v>
      </c>
      <c r="L141" s="15"/>
    </row>
    <row r="142" spans="1:12" s="5" customFormat="1" ht="15.75" x14ac:dyDescent="0.25">
      <c r="A142" s="18"/>
      <c r="B142" s="36">
        <v>11.6</v>
      </c>
      <c r="C142" s="39" t="s">
        <v>35</v>
      </c>
      <c r="D142" s="33"/>
      <c r="E142" s="21">
        <f>[1]VOLUME!X68</f>
        <v>34.200000000000003</v>
      </c>
      <c r="F142" s="22" t="s">
        <v>31</v>
      </c>
      <c r="G142" s="23" t="s">
        <v>15</v>
      </c>
      <c r="H142" s="37"/>
      <c r="I142" s="23" t="s">
        <v>15</v>
      </c>
      <c r="J142" s="28">
        <f t="shared" si="11"/>
        <v>0</v>
      </c>
      <c r="L142" s="15"/>
    </row>
    <row r="143" spans="1:12" s="5" customFormat="1" ht="15.75" x14ac:dyDescent="0.25">
      <c r="A143" s="18"/>
      <c r="B143" s="36">
        <v>11.7</v>
      </c>
      <c r="C143" s="39" t="s">
        <v>36</v>
      </c>
      <c r="D143" s="33"/>
      <c r="E143" s="21">
        <f>[1]VOLUME!X70</f>
        <v>136.80000000000001</v>
      </c>
      <c r="F143" s="22" t="s">
        <v>17</v>
      </c>
      <c r="G143" s="23" t="s">
        <v>15</v>
      </c>
      <c r="H143" s="37"/>
      <c r="I143" s="23" t="s">
        <v>15</v>
      </c>
      <c r="J143" s="28">
        <f t="shared" si="11"/>
        <v>0</v>
      </c>
      <c r="L143" s="15"/>
    </row>
    <row r="144" spans="1:12" s="5" customFormat="1" ht="15.75" x14ac:dyDescent="0.25">
      <c r="A144" s="18"/>
      <c r="B144" s="36">
        <v>11.8</v>
      </c>
      <c r="C144" s="39" t="s">
        <v>37</v>
      </c>
      <c r="D144" s="33"/>
      <c r="E144" s="21">
        <f>E143</f>
        <v>136.80000000000001</v>
      </c>
      <c r="F144" s="22" t="s">
        <v>17</v>
      </c>
      <c r="G144" s="23" t="s">
        <v>15</v>
      </c>
      <c r="H144" s="37"/>
      <c r="I144" s="23" t="s">
        <v>15</v>
      </c>
      <c r="J144" s="28">
        <f t="shared" si="11"/>
        <v>0</v>
      </c>
      <c r="L144" s="15"/>
    </row>
    <row r="145" spans="1:12" s="5" customFormat="1" ht="15.75" x14ac:dyDescent="0.25">
      <c r="A145" s="18"/>
      <c r="B145" s="36">
        <v>11.9</v>
      </c>
      <c r="C145" s="39" t="s">
        <v>38</v>
      </c>
      <c r="D145" s="33"/>
      <c r="E145" s="21">
        <f>E144</f>
        <v>136.80000000000001</v>
      </c>
      <c r="F145" s="22" t="s">
        <v>17</v>
      </c>
      <c r="G145" s="23" t="s">
        <v>15</v>
      </c>
      <c r="H145" s="37"/>
      <c r="I145" s="23" t="s">
        <v>15</v>
      </c>
      <c r="J145" s="28">
        <f t="shared" si="11"/>
        <v>0</v>
      </c>
      <c r="L145" s="15"/>
    </row>
    <row r="146" spans="1:12" s="5" customFormat="1" ht="15.75" x14ac:dyDescent="0.25">
      <c r="A146" s="18"/>
      <c r="B146" s="36" t="s">
        <v>60</v>
      </c>
      <c r="C146" s="39" t="s">
        <v>40</v>
      </c>
      <c r="D146" s="33"/>
      <c r="E146" s="21">
        <f>[1]VOLUME!X72</f>
        <v>141.60000000000002</v>
      </c>
      <c r="F146" s="22" t="str">
        <f>F144</f>
        <v>m2</v>
      </c>
      <c r="G146" s="23" t="s">
        <v>15</v>
      </c>
      <c r="H146" s="37"/>
      <c r="I146" s="23" t="s">
        <v>15</v>
      </c>
      <c r="J146" s="28">
        <f t="shared" si="11"/>
        <v>0</v>
      </c>
      <c r="L146" s="15"/>
    </row>
    <row r="147" spans="1:12" s="5" customFormat="1" ht="15.75" x14ac:dyDescent="0.25">
      <c r="A147" s="18"/>
      <c r="B147" s="36">
        <v>11.11</v>
      </c>
      <c r="C147" s="39" t="s">
        <v>41</v>
      </c>
      <c r="D147" s="33"/>
      <c r="E147" s="21">
        <f>ROUNDUP(142/2+1,0)</f>
        <v>72</v>
      </c>
      <c r="F147" s="22" t="s">
        <v>42</v>
      </c>
      <c r="G147" s="23" t="s">
        <v>15</v>
      </c>
      <c r="H147" s="37"/>
      <c r="I147" s="23" t="s">
        <v>15</v>
      </c>
      <c r="J147" s="28">
        <f t="shared" si="11"/>
        <v>0</v>
      </c>
      <c r="L147" s="15"/>
    </row>
    <row r="148" spans="1:12" s="5" customFormat="1" ht="15.75" x14ac:dyDescent="0.25">
      <c r="A148" s="18"/>
      <c r="B148" s="36"/>
      <c r="C148" s="39"/>
      <c r="D148" s="33"/>
      <c r="E148" s="21"/>
      <c r="F148" s="22"/>
      <c r="G148" s="23"/>
      <c r="H148" s="37"/>
      <c r="I148" s="23"/>
      <c r="J148" s="28"/>
      <c r="L148" s="15"/>
    </row>
    <row r="149" spans="1:12" s="5" customFormat="1" ht="15.75" x14ac:dyDescent="0.25">
      <c r="A149" s="18">
        <v>12</v>
      </c>
      <c r="B149" s="19" t="s">
        <v>61</v>
      </c>
      <c r="C149" s="35"/>
      <c r="D149" s="35"/>
      <c r="E149" s="21"/>
      <c r="F149" s="22"/>
      <c r="G149" s="23"/>
      <c r="H149" s="37"/>
      <c r="I149" s="25" t="s">
        <v>15</v>
      </c>
      <c r="J149" s="26">
        <f>SUM(J150:J161)</f>
        <v>0</v>
      </c>
      <c r="L149" s="15"/>
    </row>
    <row r="150" spans="1:12" s="5" customFormat="1" ht="48.75" customHeight="1" x14ac:dyDescent="0.25">
      <c r="A150" s="18"/>
      <c r="B150" s="36">
        <v>12.1</v>
      </c>
      <c r="C150" s="119" t="s">
        <v>29</v>
      </c>
      <c r="D150" s="120"/>
      <c r="E150" s="21">
        <f>[1]VOLUME!AJ56</f>
        <v>151.19999999999999</v>
      </c>
      <c r="F150" s="22" t="s">
        <v>17</v>
      </c>
      <c r="G150" s="23" t="s">
        <v>15</v>
      </c>
      <c r="H150" s="37"/>
      <c r="I150" s="23" t="s">
        <v>15</v>
      </c>
      <c r="J150" s="28">
        <f t="shared" ref="J150:J161" si="12">E150*H150</f>
        <v>0</v>
      </c>
      <c r="L150" s="15"/>
    </row>
    <row r="151" spans="1:12" s="5" customFormat="1" ht="15.75" x14ac:dyDescent="0.25">
      <c r="A151" s="18"/>
      <c r="B151" s="36">
        <v>12.2</v>
      </c>
      <c r="C151" s="39" t="s">
        <v>30</v>
      </c>
      <c r="D151" s="35"/>
      <c r="E151" s="21">
        <f>[1]VOLUME!AJ58</f>
        <v>15.6</v>
      </c>
      <c r="F151" s="22" t="s">
        <v>31</v>
      </c>
      <c r="G151" s="23" t="s">
        <v>15</v>
      </c>
      <c r="H151" s="37"/>
      <c r="I151" s="23" t="s">
        <v>15</v>
      </c>
      <c r="J151" s="28">
        <f t="shared" si="12"/>
        <v>0</v>
      </c>
      <c r="L151" s="15"/>
    </row>
    <row r="152" spans="1:12" s="5" customFormat="1" ht="15.75" x14ac:dyDescent="0.25">
      <c r="A152" s="18"/>
      <c r="B152" s="36">
        <v>12.3</v>
      </c>
      <c r="C152" s="39" t="s">
        <v>32</v>
      </c>
      <c r="D152" s="35"/>
      <c r="E152" s="21">
        <f>[1]VOLUME!AJ60</f>
        <v>10.76</v>
      </c>
      <c r="F152" s="22" t="s">
        <v>31</v>
      </c>
      <c r="G152" s="23" t="s">
        <v>15</v>
      </c>
      <c r="H152" s="37"/>
      <c r="I152" s="23" t="s">
        <v>15</v>
      </c>
      <c r="J152" s="28">
        <f t="shared" si="12"/>
        <v>0</v>
      </c>
      <c r="L152" s="15"/>
    </row>
    <row r="153" spans="1:12" s="5" customFormat="1" ht="15.75" x14ac:dyDescent="0.25">
      <c r="A153" s="18"/>
      <c r="B153" s="36">
        <v>12.4</v>
      </c>
      <c r="C153" s="39" t="s">
        <v>33</v>
      </c>
      <c r="D153" s="33"/>
      <c r="E153" s="21">
        <f>[1]VOLUME!AJ64</f>
        <v>15.084</v>
      </c>
      <c r="F153" s="22" t="s">
        <v>31</v>
      </c>
      <c r="G153" s="23" t="s">
        <v>15</v>
      </c>
      <c r="H153" s="37"/>
      <c r="I153" s="23" t="s">
        <v>15</v>
      </c>
      <c r="J153" s="28">
        <f t="shared" si="12"/>
        <v>0</v>
      </c>
      <c r="L153" s="15"/>
    </row>
    <row r="154" spans="1:12" s="5" customFormat="1" ht="15.75" hidden="1" x14ac:dyDescent="0.25">
      <c r="A154" s="18"/>
      <c r="B154" s="36">
        <v>12.5</v>
      </c>
      <c r="C154" s="39" t="s">
        <v>62</v>
      </c>
      <c r="D154" s="33"/>
      <c r="E154" s="21">
        <f>[1]VOLUME!AJ66</f>
        <v>260</v>
      </c>
      <c r="F154" s="22" t="s">
        <v>17</v>
      </c>
      <c r="G154" s="23" t="s">
        <v>15</v>
      </c>
      <c r="H154" s="37"/>
      <c r="I154" s="23" t="s">
        <v>15</v>
      </c>
      <c r="J154" s="28">
        <f t="shared" si="12"/>
        <v>0</v>
      </c>
      <c r="L154" s="15"/>
    </row>
    <row r="155" spans="1:12" s="5" customFormat="1" ht="15.75" x14ac:dyDescent="0.25">
      <c r="A155" s="18"/>
      <c r="B155" s="36">
        <v>12.5</v>
      </c>
      <c r="C155" s="39" t="s">
        <v>34</v>
      </c>
      <c r="D155" s="33"/>
      <c r="E155" s="21">
        <f>[1]VOLUME!$AJ$66</f>
        <v>260</v>
      </c>
      <c r="F155" s="22" t="s">
        <v>17</v>
      </c>
      <c r="G155" s="23" t="s">
        <v>15</v>
      </c>
      <c r="H155" s="37"/>
      <c r="I155" s="23" t="s">
        <v>15</v>
      </c>
      <c r="J155" s="28">
        <f t="shared" si="12"/>
        <v>0</v>
      </c>
      <c r="L155" s="15"/>
    </row>
    <row r="156" spans="1:12" s="5" customFormat="1" ht="15.75" x14ac:dyDescent="0.25">
      <c r="A156" s="18"/>
      <c r="B156" s="36">
        <v>12.6</v>
      </c>
      <c r="C156" s="39" t="s">
        <v>35</v>
      </c>
      <c r="D156" s="33"/>
      <c r="E156" s="21">
        <f>[1]VOLUME!AJ68</f>
        <v>26</v>
      </c>
      <c r="F156" s="22" t="s">
        <v>31</v>
      </c>
      <c r="G156" s="23" t="s">
        <v>15</v>
      </c>
      <c r="H156" s="37"/>
      <c r="I156" s="23" t="s">
        <v>15</v>
      </c>
      <c r="J156" s="28">
        <f t="shared" si="12"/>
        <v>0</v>
      </c>
      <c r="L156" s="15"/>
    </row>
    <row r="157" spans="1:12" s="5" customFormat="1" ht="15.75" x14ac:dyDescent="0.25">
      <c r="A157" s="18"/>
      <c r="B157" s="36">
        <v>12.7</v>
      </c>
      <c r="C157" s="39" t="s">
        <v>36</v>
      </c>
      <c r="D157" s="33"/>
      <c r="E157" s="21">
        <f>[1]VOLUME!AJ70</f>
        <v>104</v>
      </c>
      <c r="F157" s="22" t="s">
        <v>17</v>
      </c>
      <c r="G157" s="23" t="s">
        <v>15</v>
      </c>
      <c r="H157" s="37"/>
      <c r="I157" s="23" t="s">
        <v>15</v>
      </c>
      <c r="J157" s="28">
        <f t="shared" si="12"/>
        <v>0</v>
      </c>
      <c r="L157" s="15"/>
    </row>
    <row r="158" spans="1:12" s="5" customFormat="1" ht="15.75" x14ac:dyDescent="0.25">
      <c r="A158" s="18"/>
      <c r="B158" s="36">
        <v>12.8</v>
      </c>
      <c r="C158" s="39" t="s">
        <v>37</v>
      </c>
      <c r="D158" s="33"/>
      <c r="E158" s="21">
        <f>E157</f>
        <v>104</v>
      </c>
      <c r="F158" s="22" t="s">
        <v>17</v>
      </c>
      <c r="G158" s="23" t="s">
        <v>15</v>
      </c>
      <c r="H158" s="37"/>
      <c r="I158" s="23" t="s">
        <v>15</v>
      </c>
      <c r="J158" s="28">
        <f t="shared" si="12"/>
        <v>0</v>
      </c>
      <c r="L158" s="15"/>
    </row>
    <row r="159" spans="1:12" s="5" customFormat="1" ht="15.75" x14ac:dyDescent="0.25">
      <c r="A159" s="18"/>
      <c r="B159" s="36">
        <v>12.9</v>
      </c>
      <c r="C159" s="39" t="s">
        <v>38</v>
      </c>
      <c r="D159" s="33"/>
      <c r="E159" s="21">
        <f>E158</f>
        <v>104</v>
      </c>
      <c r="F159" s="22" t="s">
        <v>17</v>
      </c>
      <c r="G159" s="23" t="s">
        <v>15</v>
      </c>
      <c r="H159" s="37"/>
      <c r="I159" s="23" t="s">
        <v>15</v>
      </c>
      <c r="J159" s="28">
        <f t="shared" si="12"/>
        <v>0</v>
      </c>
      <c r="L159" s="15"/>
    </row>
    <row r="160" spans="1:12" s="5" customFormat="1" ht="15.75" x14ac:dyDescent="0.25">
      <c r="A160" s="18"/>
      <c r="B160" s="36" t="s">
        <v>63</v>
      </c>
      <c r="C160" s="39" t="s">
        <v>40</v>
      </c>
      <c r="D160" s="33"/>
      <c r="E160" s="21">
        <f>[1]VOLUME!AJ72</f>
        <v>107.6</v>
      </c>
      <c r="F160" s="22" t="str">
        <f>F158</f>
        <v>m2</v>
      </c>
      <c r="G160" s="23" t="s">
        <v>15</v>
      </c>
      <c r="H160" s="37"/>
      <c r="I160" s="23" t="s">
        <v>15</v>
      </c>
      <c r="J160" s="28">
        <f t="shared" si="12"/>
        <v>0</v>
      </c>
      <c r="L160" s="15"/>
    </row>
    <row r="161" spans="1:12" s="5" customFormat="1" ht="15.75" x14ac:dyDescent="0.25">
      <c r="A161" s="18"/>
      <c r="B161" s="36">
        <v>12.11</v>
      </c>
      <c r="C161" s="39" t="s">
        <v>41</v>
      </c>
      <c r="D161" s="33"/>
      <c r="E161" s="21">
        <f>ROUNDUP((55/2)+1,0)</f>
        <v>29</v>
      </c>
      <c r="F161" s="22" t="s">
        <v>42</v>
      </c>
      <c r="G161" s="23" t="s">
        <v>15</v>
      </c>
      <c r="H161" s="37"/>
      <c r="I161" s="23" t="s">
        <v>15</v>
      </c>
      <c r="J161" s="28">
        <f t="shared" si="12"/>
        <v>0</v>
      </c>
      <c r="L161" s="15"/>
    </row>
    <row r="162" spans="1:12" s="5" customFormat="1" ht="15.75" x14ac:dyDescent="0.25">
      <c r="A162" s="18"/>
      <c r="B162" s="36"/>
      <c r="C162" s="39"/>
      <c r="D162" s="33"/>
      <c r="E162" s="21"/>
      <c r="F162" s="22"/>
      <c r="G162" s="23"/>
      <c r="H162" s="37"/>
      <c r="I162" s="23"/>
      <c r="J162" s="28"/>
      <c r="L162" s="15"/>
    </row>
    <row r="163" spans="1:12" s="5" customFormat="1" ht="15.75" x14ac:dyDescent="0.25">
      <c r="A163" s="18">
        <v>13</v>
      </c>
      <c r="B163" s="19" t="s">
        <v>64</v>
      </c>
      <c r="C163" s="35"/>
      <c r="D163" s="35"/>
      <c r="E163" s="21"/>
      <c r="F163" s="22"/>
      <c r="G163" s="23"/>
      <c r="H163" s="37"/>
      <c r="I163" s="25" t="s">
        <v>15</v>
      </c>
      <c r="J163" s="26">
        <f>SUM(J164:J174)</f>
        <v>0</v>
      </c>
      <c r="L163" s="15"/>
    </row>
    <row r="164" spans="1:12" s="5" customFormat="1" ht="52.5" customHeight="1" x14ac:dyDescent="0.25">
      <c r="A164" s="18"/>
      <c r="B164" s="36">
        <v>13.1</v>
      </c>
      <c r="C164" s="119" t="s">
        <v>29</v>
      </c>
      <c r="D164" s="120"/>
      <c r="E164" s="21">
        <f>[1]VOLUME!AJ56</f>
        <v>151.19999999999999</v>
      </c>
      <c r="F164" s="22" t="s">
        <v>17</v>
      </c>
      <c r="G164" s="23" t="s">
        <v>15</v>
      </c>
      <c r="H164" s="37"/>
      <c r="I164" s="23" t="s">
        <v>15</v>
      </c>
      <c r="J164" s="28">
        <f t="shared" ref="J164:J174" si="13">E164*H164</f>
        <v>0</v>
      </c>
      <c r="L164" s="15"/>
    </row>
    <row r="165" spans="1:12" s="5" customFormat="1" ht="15.75" x14ac:dyDescent="0.25">
      <c r="A165" s="18"/>
      <c r="B165" s="36">
        <v>13.2</v>
      </c>
      <c r="C165" s="39" t="s">
        <v>30</v>
      </c>
      <c r="D165" s="35"/>
      <c r="E165" s="21">
        <f>[1]VOLUME!AJ58</f>
        <v>15.6</v>
      </c>
      <c r="F165" s="22" t="s">
        <v>31</v>
      </c>
      <c r="G165" s="23" t="s">
        <v>15</v>
      </c>
      <c r="H165" s="37"/>
      <c r="I165" s="23" t="s">
        <v>15</v>
      </c>
      <c r="J165" s="28">
        <f t="shared" si="13"/>
        <v>0</v>
      </c>
      <c r="L165" s="15"/>
    </row>
    <row r="166" spans="1:12" s="5" customFormat="1" ht="15.75" x14ac:dyDescent="0.25">
      <c r="A166" s="18"/>
      <c r="B166" s="36">
        <v>13.3</v>
      </c>
      <c r="C166" s="39" t="s">
        <v>32</v>
      </c>
      <c r="D166" s="35"/>
      <c r="E166" s="21">
        <f>[1]VOLUME!AJ60</f>
        <v>10.76</v>
      </c>
      <c r="F166" s="22" t="s">
        <v>31</v>
      </c>
      <c r="G166" s="23" t="s">
        <v>15</v>
      </c>
      <c r="H166" s="37"/>
      <c r="I166" s="23" t="s">
        <v>15</v>
      </c>
      <c r="J166" s="28">
        <f t="shared" si="13"/>
        <v>0</v>
      </c>
      <c r="L166" s="15"/>
    </row>
    <row r="167" spans="1:12" s="5" customFormat="1" ht="15.75" x14ac:dyDescent="0.25">
      <c r="A167" s="18"/>
      <c r="B167" s="36">
        <v>13.4</v>
      </c>
      <c r="C167" s="39" t="s">
        <v>33</v>
      </c>
      <c r="D167" s="33"/>
      <c r="E167" s="21">
        <f>[1]VOLUME!AJ64</f>
        <v>15.084</v>
      </c>
      <c r="F167" s="22" t="s">
        <v>31</v>
      </c>
      <c r="G167" s="23" t="s">
        <v>15</v>
      </c>
      <c r="H167" s="37"/>
      <c r="I167" s="23" t="s">
        <v>15</v>
      </c>
      <c r="J167" s="28">
        <f t="shared" si="13"/>
        <v>0</v>
      </c>
      <c r="L167" s="15"/>
    </row>
    <row r="168" spans="1:12" s="5" customFormat="1" ht="15.75" x14ac:dyDescent="0.25">
      <c r="A168" s="18"/>
      <c r="B168" s="36">
        <v>13.5</v>
      </c>
      <c r="C168" s="39" t="s">
        <v>34</v>
      </c>
      <c r="D168" s="33"/>
      <c r="E168" s="21">
        <f>[1]VOLUME!AJ66</f>
        <v>260</v>
      </c>
      <c r="F168" s="22" t="s">
        <v>17</v>
      </c>
      <c r="G168" s="23" t="s">
        <v>15</v>
      </c>
      <c r="H168" s="37"/>
      <c r="I168" s="23" t="s">
        <v>15</v>
      </c>
      <c r="J168" s="28">
        <f t="shared" si="13"/>
        <v>0</v>
      </c>
      <c r="L168" s="15"/>
    </row>
    <row r="169" spans="1:12" s="5" customFormat="1" ht="15.75" x14ac:dyDescent="0.25">
      <c r="A169" s="18"/>
      <c r="B169" s="36">
        <v>13.6</v>
      </c>
      <c r="C169" s="39" t="s">
        <v>35</v>
      </c>
      <c r="D169" s="33"/>
      <c r="E169" s="21">
        <f>[1]VOLUME!AJ68</f>
        <v>26</v>
      </c>
      <c r="F169" s="22" t="s">
        <v>31</v>
      </c>
      <c r="G169" s="23" t="s">
        <v>15</v>
      </c>
      <c r="H169" s="37"/>
      <c r="I169" s="23" t="s">
        <v>15</v>
      </c>
      <c r="J169" s="28">
        <f t="shared" si="13"/>
        <v>0</v>
      </c>
      <c r="L169" s="15"/>
    </row>
    <row r="170" spans="1:12" s="5" customFormat="1" ht="15.75" x14ac:dyDescent="0.25">
      <c r="A170" s="18"/>
      <c r="B170" s="36">
        <v>13.7</v>
      </c>
      <c r="C170" s="39" t="s">
        <v>36</v>
      </c>
      <c r="D170" s="33"/>
      <c r="E170" s="21">
        <f>[1]VOLUME!AJ70</f>
        <v>104</v>
      </c>
      <c r="F170" s="22" t="s">
        <v>17</v>
      </c>
      <c r="G170" s="23" t="s">
        <v>15</v>
      </c>
      <c r="H170" s="37"/>
      <c r="I170" s="23" t="s">
        <v>15</v>
      </c>
      <c r="J170" s="28">
        <f t="shared" si="13"/>
        <v>0</v>
      </c>
      <c r="L170" s="15"/>
    </row>
    <row r="171" spans="1:12" s="5" customFormat="1" ht="15.75" x14ac:dyDescent="0.25">
      <c r="A171" s="18"/>
      <c r="B171" s="36">
        <v>13.8</v>
      </c>
      <c r="C171" s="39" t="s">
        <v>37</v>
      </c>
      <c r="D171" s="33"/>
      <c r="E171" s="21">
        <f>E170</f>
        <v>104</v>
      </c>
      <c r="F171" s="22" t="s">
        <v>17</v>
      </c>
      <c r="G171" s="23" t="s">
        <v>15</v>
      </c>
      <c r="H171" s="37"/>
      <c r="I171" s="23" t="s">
        <v>15</v>
      </c>
      <c r="J171" s="28">
        <f t="shared" si="13"/>
        <v>0</v>
      </c>
      <c r="L171" s="15"/>
    </row>
    <row r="172" spans="1:12" s="5" customFormat="1" ht="15.75" x14ac:dyDescent="0.25">
      <c r="A172" s="18"/>
      <c r="B172" s="36">
        <v>13.9</v>
      </c>
      <c r="C172" s="39" t="s">
        <v>38</v>
      </c>
      <c r="D172" s="33"/>
      <c r="E172" s="21">
        <f>E171</f>
        <v>104</v>
      </c>
      <c r="F172" s="22" t="s">
        <v>17</v>
      </c>
      <c r="G172" s="23" t="s">
        <v>15</v>
      </c>
      <c r="H172" s="37"/>
      <c r="I172" s="23" t="s">
        <v>15</v>
      </c>
      <c r="J172" s="28">
        <f t="shared" si="13"/>
        <v>0</v>
      </c>
      <c r="L172" s="15"/>
    </row>
    <row r="173" spans="1:12" s="5" customFormat="1" ht="15.75" x14ac:dyDescent="0.25">
      <c r="A173" s="18"/>
      <c r="B173" s="36" t="s">
        <v>65</v>
      </c>
      <c r="C173" s="39" t="s">
        <v>40</v>
      </c>
      <c r="D173" s="33"/>
      <c r="E173" s="21">
        <f>[1]VOLUME!AJ72</f>
        <v>107.6</v>
      </c>
      <c r="F173" s="22" t="str">
        <f>F171</f>
        <v>m2</v>
      </c>
      <c r="G173" s="23" t="s">
        <v>15</v>
      </c>
      <c r="H173" s="37"/>
      <c r="I173" s="23" t="s">
        <v>15</v>
      </c>
      <c r="J173" s="28">
        <f t="shared" si="13"/>
        <v>0</v>
      </c>
      <c r="L173" s="15"/>
    </row>
    <row r="174" spans="1:12" s="5" customFormat="1" ht="15.75" x14ac:dyDescent="0.25">
      <c r="A174" s="18"/>
      <c r="B174" s="36">
        <v>13.11</v>
      </c>
      <c r="C174" s="39" t="s">
        <v>41</v>
      </c>
      <c r="D174" s="33"/>
      <c r="E174" s="21">
        <f>ROUNDUP((108/2)+1,0)</f>
        <v>55</v>
      </c>
      <c r="F174" s="22" t="s">
        <v>42</v>
      </c>
      <c r="G174" s="23" t="s">
        <v>15</v>
      </c>
      <c r="H174" s="37"/>
      <c r="I174" s="23" t="s">
        <v>15</v>
      </c>
      <c r="J174" s="28">
        <f t="shared" si="13"/>
        <v>0</v>
      </c>
      <c r="L174" s="15"/>
    </row>
    <row r="175" spans="1:12" s="5" customFormat="1" ht="15.75" x14ac:dyDescent="0.25">
      <c r="A175" s="18"/>
      <c r="B175" s="36"/>
      <c r="C175" s="39"/>
      <c r="D175" s="33"/>
      <c r="E175" s="21"/>
      <c r="F175" s="22"/>
      <c r="G175" s="23"/>
      <c r="H175" s="37"/>
      <c r="I175" s="23"/>
      <c r="J175" s="28"/>
      <c r="L175" s="15"/>
    </row>
    <row r="176" spans="1:12" s="5" customFormat="1" ht="15.75" x14ac:dyDescent="0.25">
      <c r="A176" s="18">
        <v>14</v>
      </c>
      <c r="B176" s="19" t="s">
        <v>66</v>
      </c>
      <c r="C176" s="35"/>
      <c r="D176" s="35"/>
      <c r="E176" s="21"/>
      <c r="F176" s="22"/>
      <c r="G176" s="23"/>
      <c r="H176" s="37"/>
      <c r="I176" s="25" t="s">
        <v>15</v>
      </c>
      <c r="J176" s="26">
        <f>SUM(J177:J187)</f>
        <v>0</v>
      </c>
      <c r="L176" s="15"/>
    </row>
    <row r="177" spans="1:12" s="5" customFormat="1" ht="58.5" customHeight="1" x14ac:dyDescent="0.25">
      <c r="A177" s="18"/>
      <c r="B177" s="36">
        <v>14.1</v>
      </c>
      <c r="C177" s="119" t="s">
        <v>29</v>
      </c>
      <c r="D177" s="120"/>
      <c r="E177" s="21">
        <f>[1]VOLUME!F82+[1]VOLUME!L82+[1]VOLUME!R82</f>
        <v>150.07999999999998</v>
      </c>
      <c r="F177" s="22" t="s">
        <v>17</v>
      </c>
      <c r="G177" s="23" t="s">
        <v>15</v>
      </c>
      <c r="H177" s="37"/>
      <c r="I177" s="23" t="s">
        <v>15</v>
      </c>
      <c r="J177" s="28">
        <f t="shared" ref="J177:J187" si="14">E177*H177</f>
        <v>0</v>
      </c>
      <c r="L177" s="15"/>
    </row>
    <row r="178" spans="1:12" s="5" customFormat="1" ht="15.75" x14ac:dyDescent="0.25">
      <c r="A178" s="18"/>
      <c r="B178" s="36">
        <v>14.2</v>
      </c>
      <c r="C178" s="39" t="s">
        <v>30</v>
      </c>
      <c r="D178" s="35"/>
      <c r="E178" s="21">
        <f>[1]VOLUME!F84+[1]VOLUME!L84+[1]VOLUME!R84</f>
        <v>13.224</v>
      </c>
      <c r="F178" s="22" t="s">
        <v>31</v>
      </c>
      <c r="G178" s="23" t="s">
        <v>15</v>
      </c>
      <c r="H178" s="37"/>
      <c r="I178" s="23" t="s">
        <v>15</v>
      </c>
      <c r="J178" s="28">
        <f t="shared" si="14"/>
        <v>0</v>
      </c>
      <c r="L178" s="15"/>
    </row>
    <row r="179" spans="1:12" s="5" customFormat="1" ht="15.75" x14ac:dyDescent="0.25">
      <c r="A179" s="18"/>
      <c r="B179" s="36">
        <v>14.3</v>
      </c>
      <c r="C179" s="39" t="s">
        <v>32</v>
      </c>
      <c r="D179" s="35"/>
      <c r="E179" s="21">
        <f>[1]VOLUME!F86+[1]VOLUME!L86+[1]VOLUME!R86</f>
        <v>10.600000000000001</v>
      </c>
      <c r="F179" s="22" t="s">
        <v>31</v>
      </c>
      <c r="G179" s="23" t="s">
        <v>15</v>
      </c>
      <c r="H179" s="37"/>
      <c r="I179" s="23" t="s">
        <v>15</v>
      </c>
      <c r="J179" s="28">
        <f t="shared" si="14"/>
        <v>0</v>
      </c>
      <c r="L179" s="15"/>
    </row>
    <row r="180" spans="1:12" s="5" customFormat="1" ht="15.75" x14ac:dyDescent="0.25">
      <c r="A180" s="18"/>
      <c r="B180" s="36">
        <v>14.4</v>
      </c>
      <c r="C180" s="39" t="s">
        <v>33</v>
      </c>
      <c r="D180" s="33"/>
      <c r="E180" s="21">
        <f>[1]VOLUME!F90+[1]VOLUME!L90+[1]VOLUME!R90</f>
        <v>14.899999999999999</v>
      </c>
      <c r="F180" s="22" t="s">
        <v>31</v>
      </c>
      <c r="G180" s="23" t="s">
        <v>15</v>
      </c>
      <c r="H180" s="37"/>
      <c r="I180" s="23" t="s">
        <v>15</v>
      </c>
      <c r="J180" s="28">
        <f t="shared" si="14"/>
        <v>0</v>
      </c>
      <c r="L180" s="15"/>
    </row>
    <row r="181" spans="1:12" s="5" customFormat="1" ht="15.75" x14ac:dyDescent="0.25">
      <c r="A181" s="18"/>
      <c r="B181" s="36">
        <v>14.5</v>
      </c>
      <c r="C181" s="39" t="s">
        <v>34</v>
      </c>
      <c r="D181" s="33"/>
      <c r="E181" s="21">
        <f>[1]VOLUME!F92+[1]VOLUME!L92+[1]VOLUME!R92</f>
        <v>220.4</v>
      </c>
      <c r="F181" s="22" t="s">
        <v>17</v>
      </c>
      <c r="G181" s="23" t="s">
        <v>15</v>
      </c>
      <c r="H181" s="37"/>
      <c r="I181" s="23" t="s">
        <v>15</v>
      </c>
      <c r="J181" s="28">
        <f t="shared" si="14"/>
        <v>0</v>
      </c>
      <c r="L181" s="15"/>
    </row>
    <row r="182" spans="1:12" s="5" customFormat="1" ht="15.75" x14ac:dyDescent="0.25">
      <c r="A182" s="18"/>
      <c r="B182" s="36">
        <v>14.6</v>
      </c>
      <c r="C182" s="39" t="s">
        <v>35</v>
      </c>
      <c r="D182" s="33"/>
      <c r="E182" s="21">
        <f>[1]VOLUME!F94+[1]VOLUME!L94+[1]VOLUME!R94</f>
        <v>22.040000000000003</v>
      </c>
      <c r="F182" s="22" t="s">
        <v>31</v>
      </c>
      <c r="G182" s="23" t="s">
        <v>15</v>
      </c>
      <c r="H182" s="37"/>
      <c r="I182" s="23" t="s">
        <v>15</v>
      </c>
      <c r="J182" s="28">
        <f t="shared" si="14"/>
        <v>0</v>
      </c>
      <c r="L182" s="15"/>
    </row>
    <row r="183" spans="1:12" s="5" customFormat="1" ht="15.75" x14ac:dyDescent="0.25">
      <c r="A183" s="18"/>
      <c r="B183" s="36">
        <v>14.7</v>
      </c>
      <c r="C183" s="39" t="s">
        <v>36</v>
      </c>
      <c r="D183" s="33"/>
      <c r="E183" s="21">
        <f>[1]VOLUME!F96+[1]VOLUME!L96+[1]VOLUME!R96</f>
        <v>88.160000000000011</v>
      </c>
      <c r="F183" s="22" t="s">
        <v>17</v>
      </c>
      <c r="G183" s="23" t="s">
        <v>15</v>
      </c>
      <c r="H183" s="37"/>
      <c r="I183" s="23" t="s">
        <v>15</v>
      </c>
      <c r="J183" s="28">
        <f t="shared" si="14"/>
        <v>0</v>
      </c>
      <c r="L183" s="15"/>
    </row>
    <row r="184" spans="1:12" s="5" customFormat="1" ht="15.75" x14ac:dyDescent="0.25">
      <c r="A184" s="18"/>
      <c r="B184" s="36">
        <v>14.8</v>
      </c>
      <c r="C184" s="39" t="s">
        <v>37</v>
      </c>
      <c r="D184" s="33"/>
      <c r="E184" s="21">
        <f>E183</f>
        <v>88.160000000000011</v>
      </c>
      <c r="F184" s="22" t="s">
        <v>17</v>
      </c>
      <c r="G184" s="23" t="s">
        <v>15</v>
      </c>
      <c r="H184" s="37"/>
      <c r="I184" s="23" t="s">
        <v>15</v>
      </c>
      <c r="J184" s="28">
        <f t="shared" si="14"/>
        <v>0</v>
      </c>
      <c r="L184" s="15"/>
    </row>
    <row r="185" spans="1:12" s="5" customFormat="1" ht="15.75" x14ac:dyDescent="0.25">
      <c r="A185" s="18"/>
      <c r="B185" s="36">
        <v>14.9</v>
      </c>
      <c r="C185" s="39" t="s">
        <v>38</v>
      </c>
      <c r="D185" s="33"/>
      <c r="E185" s="21">
        <f>E184</f>
        <v>88.160000000000011</v>
      </c>
      <c r="F185" s="22" t="s">
        <v>17</v>
      </c>
      <c r="G185" s="23" t="s">
        <v>15</v>
      </c>
      <c r="H185" s="37"/>
      <c r="I185" s="23" t="s">
        <v>15</v>
      </c>
      <c r="J185" s="28">
        <f t="shared" si="14"/>
        <v>0</v>
      </c>
      <c r="L185" s="15"/>
    </row>
    <row r="186" spans="1:12" s="5" customFormat="1" ht="15.75" x14ac:dyDescent="0.25">
      <c r="A186" s="18"/>
      <c r="B186" s="36" t="s">
        <v>67</v>
      </c>
      <c r="C186" s="39" t="s">
        <v>40</v>
      </c>
      <c r="D186" s="33"/>
      <c r="E186" s="21">
        <f>[1]VOLUME!F98+[1]VOLUME!L98+[1]VOLUME!R98</f>
        <v>106</v>
      </c>
      <c r="F186" s="22" t="str">
        <f>F184</f>
        <v>m2</v>
      </c>
      <c r="G186" s="23" t="s">
        <v>15</v>
      </c>
      <c r="H186" s="37"/>
      <c r="I186" s="23" t="s">
        <v>15</v>
      </c>
      <c r="J186" s="28">
        <f t="shared" si="14"/>
        <v>0</v>
      </c>
      <c r="L186" s="15"/>
    </row>
    <row r="187" spans="1:12" s="5" customFormat="1" ht="15.75" x14ac:dyDescent="0.25">
      <c r="A187" s="18"/>
      <c r="B187" s="36" t="s">
        <v>68</v>
      </c>
      <c r="C187" s="39" t="s">
        <v>41</v>
      </c>
      <c r="D187" s="33"/>
      <c r="E187" s="21">
        <f>ROUNDUP(((19+44+45)/2)+3,0)</f>
        <v>57</v>
      </c>
      <c r="F187" s="22" t="s">
        <v>42</v>
      </c>
      <c r="G187" s="23" t="s">
        <v>15</v>
      </c>
      <c r="H187" s="37"/>
      <c r="I187" s="23" t="s">
        <v>15</v>
      </c>
      <c r="J187" s="28">
        <f t="shared" si="14"/>
        <v>0</v>
      </c>
      <c r="L187" s="15"/>
    </row>
    <row r="188" spans="1:12" s="5" customFormat="1" ht="15.75" x14ac:dyDescent="0.25">
      <c r="A188" s="18"/>
      <c r="B188" s="36"/>
      <c r="C188" s="39"/>
      <c r="D188" s="33"/>
      <c r="E188" s="21"/>
      <c r="F188" s="22"/>
      <c r="G188" s="23"/>
      <c r="H188" s="37"/>
      <c r="I188" s="23"/>
      <c r="J188" s="28"/>
      <c r="L188" s="15"/>
    </row>
    <row r="189" spans="1:12" s="5" customFormat="1" ht="15.75" x14ac:dyDescent="0.25">
      <c r="A189" s="18">
        <v>15</v>
      </c>
      <c r="B189" s="19" t="s">
        <v>69</v>
      </c>
      <c r="C189" s="35"/>
      <c r="D189" s="35"/>
      <c r="E189" s="21"/>
      <c r="F189" s="22"/>
      <c r="G189" s="23"/>
      <c r="H189" s="37"/>
      <c r="I189" s="25" t="s">
        <v>15</v>
      </c>
      <c r="J189" s="26">
        <f>SUM(J190:J204)</f>
        <v>0</v>
      </c>
      <c r="L189" s="15"/>
    </row>
    <row r="190" spans="1:12" s="5" customFormat="1" ht="48" customHeight="1" x14ac:dyDescent="0.25">
      <c r="A190" s="18"/>
      <c r="B190" s="36">
        <v>15.1</v>
      </c>
      <c r="C190" s="119" t="s">
        <v>29</v>
      </c>
      <c r="D190" s="120"/>
      <c r="E190" s="21">
        <f>[1]VOLUME!F122</f>
        <v>154.28</v>
      </c>
      <c r="F190" s="22" t="s">
        <v>17</v>
      </c>
      <c r="G190" s="23" t="s">
        <v>15</v>
      </c>
      <c r="H190" s="37"/>
      <c r="I190" s="23" t="s">
        <v>15</v>
      </c>
      <c r="J190" s="28">
        <f t="shared" ref="J190:J204" si="15">E190*H190</f>
        <v>0</v>
      </c>
      <c r="L190" s="15"/>
    </row>
    <row r="191" spans="1:12" s="5" customFormat="1" ht="15.75" x14ac:dyDescent="0.25">
      <c r="A191" s="18"/>
      <c r="B191" s="36">
        <v>15.2</v>
      </c>
      <c r="C191" s="39" t="s">
        <v>30</v>
      </c>
      <c r="D191" s="35"/>
      <c r="E191" s="21">
        <f>[1]VOLUME!F130</f>
        <v>21.634</v>
      </c>
      <c r="F191" s="22" t="s">
        <v>31</v>
      </c>
      <c r="G191" s="23" t="s">
        <v>15</v>
      </c>
      <c r="H191" s="37"/>
      <c r="I191" s="23" t="s">
        <v>15</v>
      </c>
      <c r="J191" s="28">
        <f t="shared" si="15"/>
        <v>0</v>
      </c>
      <c r="L191" s="15"/>
    </row>
    <row r="192" spans="1:12" s="5" customFormat="1" ht="15.75" x14ac:dyDescent="0.25">
      <c r="A192" s="18"/>
      <c r="B192" s="36">
        <v>15.3</v>
      </c>
      <c r="C192" s="39" t="s">
        <v>32</v>
      </c>
      <c r="D192" s="35"/>
      <c r="E192" s="21">
        <f>[1]VOLUME!F137</f>
        <v>18.555100000000003</v>
      </c>
      <c r="F192" s="22" t="s">
        <v>31</v>
      </c>
      <c r="G192" s="23" t="s">
        <v>15</v>
      </c>
      <c r="H192" s="37"/>
      <c r="I192" s="23" t="s">
        <v>15</v>
      </c>
      <c r="J192" s="28">
        <f t="shared" si="15"/>
        <v>0</v>
      </c>
      <c r="L192" s="15"/>
    </row>
    <row r="193" spans="1:12" s="5" customFormat="1" ht="15.75" x14ac:dyDescent="0.25">
      <c r="A193" s="18"/>
      <c r="B193" s="36">
        <v>15.4</v>
      </c>
      <c r="C193" s="39" t="s">
        <v>33</v>
      </c>
      <c r="D193" s="35"/>
      <c r="E193" s="21">
        <f>[1]VOLUME!F152</f>
        <v>13.439600000000002</v>
      </c>
      <c r="F193" s="22" t="s">
        <v>31</v>
      </c>
      <c r="G193" s="23" t="s">
        <v>15</v>
      </c>
      <c r="H193" s="37"/>
      <c r="I193" s="23" t="s">
        <v>15</v>
      </c>
      <c r="J193" s="28">
        <f t="shared" si="15"/>
        <v>0</v>
      </c>
      <c r="L193" s="15"/>
    </row>
    <row r="194" spans="1:12" s="5" customFormat="1" ht="15.75" x14ac:dyDescent="0.25">
      <c r="A194" s="18"/>
      <c r="B194" s="36">
        <v>15.5</v>
      </c>
      <c r="C194" s="39" t="s">
        <v>70</v>
      </c>
      <c r="D194" s="33"/>
      <c r="E194" s="21">
        <f>[1]VOLUME!F164</f>
        <v>9.148022000000001</v>
      </c>
      <c r="F194" s="22" t="s">
        <v>31</v>
      </c>
      <c r="G194" s="23" t="s">
        <v>15</v>
      </c>
      <c r="H194" s="37"/>
      <c r="I194" s="23" t="s">
        <v>15</v>
      </c>
      <c r="J194" s="28">
        <f t="shared" si="15"/>
        <v>0</v>
      </c>
      <c r="L194" s="15"/>
    </row>
    <row r="195" spans="1:12" s="5" customFormat="1" ht="15.75" x14ac:dyDescent="0.25">
      <c r="A195" s="18"/>
      <c r="B195" s="36">
        <v>15.6</v>
      </c>
      <c r="C195" s="39" t="s">
        <v>71</v>
      </c>
      <c r="D195" s="33"/>
      <c r="E195" s="21">
        <f>[1]VOLUME!F224</f>
        <v>4.9000000000000004</v>
      </c>
      <c r="F195" s="22" t="s">
        <v>17</v>
      </c>
      <c r="G195" s="23" t="s">
        <v>15</v>
      </c>
      <c r="H195" s="37"/>
      <c r="I195" s="23" t="s">
        <v>15</v>
      </c>
      <c r="J195" s="28">
        <f t="shared" si="15"/>
        <v>0</v>
      </c>
      <c r="L195" s="15"/>
    </row>
    <row r="196" spans="1:12" s="5" customFormat="1" ht="15.75" x14ac:dyDescent="0.25">
      <c r="A196" s="18"/>
      <c r="B196" s="36">
        <v>15.7</v>
      </c>
      <c r="C196" s="39" t="s">
        <v>72</v>
      </c>
      <c r="D196" s="33"/>
      <c r="E196" s="21">
        <f>[1]VOLUME!F171</f>
        <v>176.03199999999998</v>
      </c>
      <c r="F196" s="22" t="s">
        <v>17</v>
      </c>
      <c r="G196" s="23" t="s">
        <v>15</v>
      </c>
      <c r="H196" s="37"/>
      <c r="I196" s="23" t="s">
        <v>15</v>
      </c>
      <c r="J196" s="28">
        <f t="shared" si="15"/>
        <v>0</v>
      </c>
      <c r="L196" s="15"/>
    </row>
    <row r="197" spans="1:12" s="5" customFormat="1" ht="15.75" x14ac:dyDescent="0.25">
      <c r="A197" s="18"/>
      <c r="B197" s="36">
        <v>15.8</v>
      </c>
      <c r="C197" s="39" t="s">
        <v>73</v>
      </c>
      <c r="D197" s="33"/>
      <c r="E197" s="21">
        <f>[1]VOLUME!F179</f>
        <v>19.218940000000003</v>
      </c>
      <c r="F197" s="22" t="s">
        <v>31</v>
      </c>
      <c r="G197" s="23" t="s">
        <v>15</v>
      </c>
      <c r="H197" s="37"/>
      <c r="I197" s="23" t="s">
        <v>15</v>
      </c>
      <c r="J197" s="28">
        <f t="shared" si="15"/>
        <v>0</v>
      </c>
      <c r="L197" s="15"/>
    </row>
    <row r="198" spans="1:12" s="5" customFormat="1" ht="15.75" x14ac:dyDescent="0.25">
      <c r="A198" s="18"/>
      <c r="B198" s="36">
        <v>15.9</v>
      </c>
      <c r="C198" s="39" t="s">
        <v>74</v>
      </c>
      <c r="D198" s="33"/>
      <c r="E198" s="21">
        <f>[1]VOLUME!F215</f>
        <v>579.92646666666656</v>
      </c>
      <c r="F198" s="22" t="s">
        <v>75</v>
      </c>
      <c r="G198" s="23" t="s">
        <v>15</v>
      </c>
      <c r="H198" s="37"/>
      <c r="I198" s="23" t="s">
        <v>15</v>
      </c>
      <c r="J198" s="28">
        <f t="shared" si="15"/>
        <v>0</v>
      </c>
      <c r="L198" s="15"/>
    </row>
    <row r="199" spans="1:12" s="5" customFormat="1" ht="15.75" x14ac:dyDescent="0.25">
      <c r="A199" s="18"/>
      <c r="B199" s="36" t="s">
        <v>76</v>
      </c>
      <c r="C199" s="39" t="s">
        <v>36</v>
      </c>
      <c r="D199" s="33"/>
      <c r="E199" s="21">
        <f>[1]VOLUME!F218</f>
        <v>81.887999999999991</v>
      </c>
      <c r="F199" s="22" t="s">
        <v>17</v>
      </c>
      <c r="G199" s="23" t="s">
        <v>15</v>
      </c>
      <c r="H199" s="37"/>
      <c r="I199" s="23" t="s">
        <v>15</v>
      </c>
      <c r="J199" s="28">
        <f t="shared" si="15"/>
        <v>0</v>
      </c>
      <c r="L199" s="15"/>
    </row>
    <row r="200" spans="1:12" s="5" customFormat="1" ht="15.75" x14ac:dyDescent="0.25">
      <c r="A200" s="18"/>
      <c r="B200" s="36">
        <v>15.11</v>
      </c>
      <c r="C200" s="39" t="s">
        <v>37</v>
      </c>
      <c r="D200" s="33"/>
      <c r="E200" s="21">
        <f>E199</f>
        <v>81.887999999999991</v>
      </c>
      <c r="F200" s="22" t="s">
        <v>17</v>
      </c>
      <c r="G200" s="23" t="s">
        <v>15</v>
      </c>
      <c r="H200" s="37"/>
      <c r="I200" s="23" t="s">
        <v>15</v>
      </c>
      <c r="J200" s="28">
        <f t="shared" si="15"/>
        <v>0</v>
      </c>
      <c r="L200" s="15"/>
    </row>
    <row r="201" spans="1:12" s="5" customFormat="1" ht="15.75" x14ac:dyDescent="0.25">
      <c r="A201" s="18"/>
      <c r="B201" s="36">
        <v>15.12</v>
      </c>
      <c r="C201" s="39" t="s">
        <v>38</v>
      </c>
      <c r="D201" s="33"/>
      <c r="E201" s="21">
        <f>E200</f>
        <v>81.887999999999991</v>
      </c>
      <c r="F201" s="22" t="s">
        <v>17</v>
      </c>
      <c r="G201" s="23" t="s">
        <v>15</v>
      </c>
      <c r="H201" s="37"/>
      <c r="I201" s="23" t="s">
        <v>15</v>
      </c>
      <c r="J201" s="28">
        <f t="shared" si="15"/>
        <v>0</v>
      </c>
      <c r="L201" s="15"/>
    </row>
    <row r="202" spans="1:12" s="5" customFormat="1" ht="15.75" x14ac:dyDescent="0.25">
      <c r="A202" s="18"/>
      <c r="B202" s="36">
        <v>15.13</v>
      </c>
      <c r="C202" s="39" t="s">
        <v>40</v>
      </c>
      <c r="D202" s="33"/>
      <c r="E202" s="21">
        <f>[1]VOLUME!F226</f>
        <v>97.859999999999985</v>
      </c>
      <c r="F202" s="22" t="str">
        <f>F200</f>
        <v>m2</v>
      </c>
      <c r="G202" s="23" t="s">
        <v>15</v>
      </c>
      <c r="H202" s="37"/>
      <c r="I202" s="23" t="s">
        <v>15</v>
      </c>
      <c r="J202" s="28">
        <f t="shared" si="15"/>
        <v>0</v>
      </c>
      <c r="L202" s="15"/>
    </row>
    <row r="203" spans="1:12" s="5" customFormat="1" ht="15.75" x14ac:dyDescent="0.25">
      <c r="A203" s="18"/>
      <c r="B203" s="36">
        <v>15.14</v>
      </c>
      <c r="C203" s="39" t="s">
        <v>77</v>
      </c>
      <c r="D203" s="33"/>
      <c r="E203" s="21">
        <f>[1]VOLUME!F236</f>
        <v>2362.5095999999999</v>
      </c>
      <c r="F203" s="22" t="s">
        <v>75</v>
      </c>
      <c r="G203" s="23" t="s">
        <v>15</v>
      </c>
      <c r="H203" s="37"/>
      <c r="I203" s="23" t="s">
        <v>15</v>
      </c>
      <c r="J203" s="28">
        <f t="shared" si="15"/>
        <v>0</v>
      </c>
      <c r="L203" s="15"/>
    </row>
    <row r="204" spans="1:12" s="5" customFormat="1" ht="15.75" x14ac:dyDescent="0.25">
      <c r="A204" s="18"/>
      <c r="B204" s="36">
        <v>15.15</v>
      </c>
      <c r="C204" s="39" t="s">
        <v>78</v>
      </c>
      <c r="D204" s="33"/>
      <c r="E204" s="21">
        <f>[1]VOLUME!F237</f>
        <v>10.66</v>
      </c>
      <c r="F204" s="22" t="s">
        <v>17</v>
      </c>
      <c r="G204" s="23" t="s">
        <v>15</v>
      </c>
      <c r="H204" s="37"/>
      <c r="I204" s="23" t="s">
        <v>15</v>
      </c>
      <c r="J204" s="28">
        <f t="shared" si="15"/>
        <v>0</v>
      </c>
      <c r="L204" s="15"/>
    </row>
    <row r="205" spans="1:12" s="5" customFormat="1" ht="15.75" x14ac:dyDescent="0.25">
      <c r="A205" s="18"/>
      <c r="B205" s="36"/>
      <c r="C205" s="39"/>
      <c r="D205" s="33"/>
      <c r="E205" s="21"/>
      <c r="F205" s="22"/>
      <c r="G205" s="23"/>
      <c r="H205" s="37"/>
      <c r="I205" s="23"/>
      <c r="J205" s="28"/>
      <c r="L205" s="15"/>
    </row>
    <row r="206" spans="1:12" s="5" customFormat="1" ht="15.75" x14ac:dyDescent="0.25">
      <c r="A206" s="18">
        <v>16</v>
      </c>
      <c r="B206" s="19" t="s">
        <v>79</v>
      </c>
      <c r="C206" s="35"/>
      <c r="D206" s="35"/>
      <c r="E206" s="21"/>
      <c r="F206" s="22"/>
      <c r="G206" s="23"/>
      <c r="H206" s="37"/>
      <c r="I206" s="25" t="s">
        <v>15</v>
      </c>
      <c r="J206" s="26">
        <f>SUM(J207:J217)</f>
        <v>0</v>
      </c>
      <c r="L206" s="15"/>
    </row>
    <row r="207" spans="1:12" s="5" customFormat="1" ht="53.25" customHeight="1" x14ac:dyDescent="0.25">
      <c r="A207" s="18"/>
      <c r="B207" s="36">
        <v>16.100000000000001</v>
      </c>
      <c r="C207" s="119" t="s">
        <v>29</v>
      </c>
      <c r="D207" s="120"/>
      <c r="E207" s="21">
        <f>[1]VOLUME!X82+[1]VOLUME!AD82+[1]VOLUME!AJ82+[1]VOLUME!F102+[1]VOLUME!L102+[1]VOLUME!R102+[1]VOLUME!X102</f>
        <v>82.179999999999993</v>
      </c>
      <c r="F207" s="22" t="s">
        <v>17</v>
      </c>
      <c r="G207" s="23" t="s">
        <v>15</v>
      </c>
      <c r="H207" s="37"/>
      <c r="I207" s="23" t="s">
        <v>15</v>
      </c>
      <c r="J207" s="28">
        <f t="shared" ref="J207:J217" si="16">E207*H207</f>
        <v>0</v>
      </c>
      <c r="L207" s="15"/>
    </row>
    <row r="208" spans="1:12" s="5" customFormat="1" ht="15.75" x14ac:dyDescent="0.25">
      <c r="A208" s="18"/>
      <c r="B208" s="36">
        <v>16.2</v>
      </c>
      <c r="C208" s="39" t="s">
        <v>30</v>
      </c>
      <c r="D208" s="35"/>
      <c r="E208" s="21">
        <f>[1]VOLUME!X84+[1]VOLUME!AD84+[1]VOLUME!AJ84+[1]VOLUME!F104+[1]VOLUME!L104+[1]VOLUME!R104+[1]VOLUME!X104</f>
        <v>19.643999999999998</v>
      </c>
      <c r="F208" s="22" t="s">
        <v>31</v>
      </c>
      <c r="G208" s="23" t="s">
        <v>15</v>
      </c>
      <c r="H208" s="37"/>
      <c r="I208" s="23" t="s">
        <v>15</v>
      </c>
      <c r="J208" s="28">
        <f t="shared" si="16"/>
        <v>0</v>
      </c>
      <c r="L208" s="15"/>
    </row>
    <row r="209" spans="1:12" s="5" customFormat="1" ht="15.75" x14ac:dyDescent="0.25">
      <c r="A209" s="18"/>
      <c r="B209" s="36">
        <v>16.3</v>
      </c>
      <c r="C209" s="39" t="s">
        <v>32</v>
      </c>
      <c r="D209" s="35"/>
      <c r="E209" s="21">
        <f>[1]VOLUME!X86+[1]VOLUME!AD86+[1]VOLUME!AJ86+[1]VOLUME!F106+[1]VOLUME!L106+[1]VOLUME!R106+[1]VOLUME!X106</f>
        <v>5.67</v>
      </c>
      <c r="F209" s="22" t="s">
        <v>31</v>
      </c>
      <c r="G209" s="23" t="s">
        <v>15</v>
      </c>
      <c r="H209" s="37"/>
      <c r="I209" s="23" t="s">
        <v>15</v>
      </c>
      <c r="J209" s="28">
        <f t="shared" si="16"/>
        <v>0</v>
      </c>
      <c r="L209" s="15"/>
    </row>
    <row r="210" spans="1:12" s="5" customFormat="1" ht="15.75" x14ac:dyDescent="0.25">
      <c r="A210" s="18"/>
      <c r="B210" s="36">
        <v>16.399999999999999</v>
      </c>
      <c r="C210" s="39" t="s">
        <v>33</v>
      </c>
      <c r="D210" s="33"/>
      <c r="E210" s="21">
        <f>[1]VOLUME!X89+[1]VOLUME!AD89+[1]VOLUME!AJ90+[1]VOLUME!F110+[1]VOLUME!L110+[1]VOLUME!R110+[1]VOLUME!X110</f>
        <v>10.021999999999998</v>
      </c>
      <c r="F210" s="22" t="s">
        <v>31</v>
      </c>
      <c r="G210" s="23" t="s">
        <v>15</v>
      </c>
      <c r="H210" s="37"/>
      <c r="I210" s="23" t="s">
        <v>15</v>
      </c>
      <c r="J210" s="28">
        <f t="shared" si="16"/>
        <v>0</v>
      </c>
      <c r="L210" s="15"/>
    </row>
    <row r="211" spans="1:12" s="5" customFormat="1" ht="15.75" x14ac:dyDescent="0.25">
      <c r="A211" s="18"/>
      <c r="B211" s="36">
        <v>16.5</v>
      </c>
      <c r="C211" s="39" t="s">
        <v>34</v>
      </c>
      <c r="D211" s="33"/>
      <c r="E211" s="21">
        <f>[1]VOLUME!X91+[1]VOLUME!AD91+[1]VOLUME!AJ92+[1]VOLUME!F112+[1]VOLUME!L112+[1]VOLUME!R112+[1]VOLUME!X112</f>
        <v>327.39999999999998</v>
      </c>
      <c r="F211" s="22" t="s">
        <v>17</v>
      </c>
      <c r="G211" s="23" t="s">
        <v>15</v>
      </c>
      <c r="H211" s="37"/>
      <c r="I211" s="23" t="s">
        <v>15</v>
      </c>
      <c r="J211" s="28">
        <f t="shared" si="16"/>
        <v>0</v>
      </c>
      <c r="L211" s="15"/>
    </row>
    <row r="212" spans="1:12" s="5" customFormat="1" ht="15.75" x14ac:dyDescent="0.25">
      <c r="A212" s="18"/>
      <c r="B212" s="36">
        <v>16.600000000000001</v>
      </c>
      <c r="C212" s="39" t="s">
        <v>35</v>
      </c>
      <c r="D212" s="33"/>
      <c r="E212" s="21">
        <f>[1]VOLUME!X93+[1]VOLUME!AD93+[1]VOLUME!AJ94+[1]VOLUME!F114+[1]VOLUME!L114+[1]VOLUME!R114+[1]VOLUME!X114</f>
        <v>32.739999999999995</v>
      </c>
      <c r="F212" s="22" t="s">
        <v>31</v>
      </c>
      <c r="G212" s="23" t="s">
        <v>15</v>
      </c>
      <c r="H212" s="37"/>
      <c r="I212" s="23" t="s">
        <v>15</v>
      </c>
      <c r="J212" s="28">
        <f t="shared" si="16"/>
        <v>0</v>
      </c>
      <c r="L212" s="15"/>
    </row>
    <row r="213" spans="1:12" s="5" customFormat="1" ht="15.75" x14ac:dyDescent="0.25">
      <c r="A213" s="18"/>
      <c r="B213" s="36">
        <v>16.7</v>
      </c>
      <c r="C213" s="39" t="s">
        <v>36</v>
      </c>
      <c r="D213" s="33"/>
      <c r="E213" s="21">
        <f>[1]VOLUME!X95+[1]VOLUME!AD95+[1]VOLUME!AJ96+[1]VOLUME!F116+[1]VOLUME!L116+[1]VOLUME!R116+[1]VOLUME!X116</f>
        <v>130.95999999999998</v>
      </c>
      <c r="F213" s="22" t="s">
        <v>17</v>
      </c>
      <c r="G213" s="23" t="s">
        <v>15</v>
      </c>
      <c r="H213" s="37"/>
      <c r="I213" s="23" t="s">
        <v>15</v>
      </c>
      <c r="J213" s="28">
        <f t="shared" si="16"/>
        <v>0</v>
      </c>
      <c r="L213" s="15"/>
    </row>
    <row r="214" spans="1:12" s="5" customFormat="1" ht="15.75" x14ac:dyDescent="0.25">
      <c r="A214" s="18"/>
      <c r="B214" s="36">
        <v>16.8</v>
      </c>
      <c r="C214" s="39" t="s">
        <v>37</v>
      </c>
      <c r="D214" s="33"/>
      <c r="E214" s="21">
        <f>E213</f>
        <v>130.95999999999998</v>
      </c>
      <c r="F214" s="22" t="s">
        <v>17</v>
      </c>
      <c r="G214" s="23" t="s">
        <v>15</v>
      </c>
      <c r="H214" s="37"/>
      <c r="I214" s="23" t="s">
        <v>15</v>
      </c>
      <c r="J214" s="28">
        <f t="shared" si="16"/>
        <v>0</v>
      </c>
      <c r="L214" s="15"/>
    </row>
    <row r="215" spans="1:12" s="5" customFormat="1" ht="15.75" x14ac:dyDescent="0.25">
      <c r="A215" s="18"/>
      <c r="B215" s="36">
        <v>16.899999999999999</v>
      </c>
      <c r="C215" s="39" t="s">
        <v>38</v>
      </c>
      <c r="D215" s="33"/>
      <c r="E215" s="21">
        <f>E214</f>
        <v>130.95999999999998</v>
      </c>
      <c r="F215" s="22" t="s">
        <v>17</v>
      </c>
      <c r="G215" s="23" t="s">
        <v>15</v>
      </c>
      <c r="H215" s="37"/>
      <c r="I215" s="23" t="s">
        <v>15</v>
      </c>
      <c r="J215" s="28">
        <f t="shared" si="16"/>
        <v>0</v>
      </c>
      <c r="L215" s="15"/>
    </row>
    <row r="216" spans="1:12" s="5" customFormat="1" ht="15.75" x14ac:dyDescent="0.25">
      <c r="A216" s="18"/>
      <c r="B216" s="36" t="s">
        <v>80</v>
      </c>
      <c r="C216" s="39" t="s">
        <v>40</v>
      </c>
      <c r="D216" s="33"/>
      <c r="E216" s="21">
        <f>[1]VOLUME!X97+[1]VOLUME!AD97+[1]VOLUME!AJ98+[1]VOLUME!F118+[1]VOLUME!L118+[1]VOLUME!R118+[1]VOLUME!X118</f>
        <v>56.7</v>
      </c>
      <c r="F216" s="22" t="str">
        <f>F214</f>
        <v>m2</v>
      </c>
      <c r="G216" s="23" t="s">
        <v>15</v>
      </c>
      <c r="H216" s="37"/>
      <c r="I216" s="23" t="s">
        <v>15</v>
      </c>
      <c r="J216" s="28">
        <f t="shared" si="16"/>
        <v>0</v>
      </c>
      <c r="L216" s="15"/>
    </row>
    <row r="217" spans="1:12" s="5" customFormat="1" ht="15.75" x14ac:dyDescent="0.25">
      <c r="A217" s="18"/>
      <c r="B217" s="36">
        <v>16.11</v>
      </c>
      <c r="C217" s="39" t="s">
        <v>41</v>
      </c>
      <c r="D217" s="33"/>
      <c r="E217" s="21">
        <f>ROUNDUP((6+1)+(3+1)+(6+1)+(15+1)+(29+1)/2,0)</f>
        <v>49</v>
      </c>
      <c r="F217" s="22" t="s">
        <v>42</v>
      </c>
      <c r="G217" s="23" t="s">
        <v>15</v>
      </c>
      <c r="H217" s="37"/>
      <c r="I217" s="23" t="s">
        <v>15</v>
      </c>
      <c r="J217" s="28">
        <f t="shared" si="16"/>
        <v>0</v>
      </c>
      <c r="L217" s="15"/>
    </row>
    <row r="218" spans="1:12" s="5" customFormat="1" ht="15.75" x14ac:dyDescent="0.25">
      <c r="A218" s="18"/>
      <c r="B218" s="36"/>
      <c r="C218" s="39"/>
      <c r="D218" s="33"/>
      <c r="E218" s="21"/>
      <c r="F218" s="22"/>
      <c r="G218" s="23"/>
      <c r="H218" s="37"/>
      <c r="I218" s="23"/>
      <c r="J218" s="28"/>
      <c r="L218" s="15"/>
    </row>
    <row r="219" spans="1:12" s="5" customFormat="1" ht="15.75" x14ac:dyDescent="0.25">
      <c r="A219" s="18">
        <v>17</v>
      </c>
      <c r="B219" s="19" t="s">
        <v>81</v>
      </c>
      <c r="C219" s="35"/>
      <c r="D219" s="35"/>
      <c r="E219" s="21"/>
      <c r="F219" s="22"/>
      <c r="G219" s="23"/>
      <c r="H219" s="37"/>
      <c r="I219" s="25" t="s">
        <v>15</v>
      </c>
      <c r="J219" s="26">
        <f>SUM(J220:J221)</f>
        <v>0</v>
      </c>
      <c r="L219" s="15"/>
    </row>
    <row r="220" spans="1:12" s="5" customFormat="1" ht="15.75" x14ac:dyDescent="0.25">
      <c r="A220" s="18"/>
      <c r="B220" s="36">
        <v>17.100000000000001</v>
      </c>
      <c r="C220" s="39" t="s">
        <v>82</v>
      </c>
      <c r="D220" s="35"/>
      <c r="E220" s="21">
        <f>(238.5*1.5)*0.5</f>
        <v>178.875</v>
      </c>
      <c r="F220" s="22" t="s">
        <v>17</v>
      </c>
      <c r="G220" s="23" t="s">
        <v>15</v>
      </c>
      <c r="H220" s="37"/>
      <c r="I220" s="23" t="s">
        <v>15</v>
      </c>
      <c r="J220" s="28">
        <f t="shared" ref="J220:J221" si="17">E220*H220</f>
        <v>0</v>
      </c>
      <c r="L220" s="15"/>
    </row>
    <row r="221" spans="1:12" s="5" customFormat="1" ht="15.75" x14ac:dyDescent="0.25">
      <c r="A221" s="18"/>
      <c r="B221" s="36">
        <v>17.2</v>
      </c>
      <c r="C221" s="39" t="s">
        <v>83</v>
      </c>
      <c r="D221" s="33"/>
      <c r="E221" s="21">
        <f>(122.5*2.5)*0.5</f>
        <v>153.125</v>
      </c>
      <c r="F221" s="22" t="s">
        <v>17</v>
      </c>
      <c r="G221" s="23" t="s">
        <v>15</v>
      </c>
      <c r="H221" s="37"/>
      <c r="I221" s="23" t="s">
        <v>15</v>
      </c>
      <c r="J221" s="28">
        <f t="shared" si="17"/>
        <v>0</v>
      </c>
      <c r="L221" s="15"/>
    </row>
    <row r="222" spans="1:12" s="5" customFormat="1" ht="15.75" x14ac:dyDescent="0.25">
      <c r="A222" s="18"/>
      <c r="B222" s="36"/>
      <c r="C222" s="39"/>
      <c r="D222" s="33"/>
      <c r="E222" s="21"/>
      <c r="F222" s="22"/>
      <c r="G222" s="23"/>
      <c r="H222" s="37"/>
      <c r="I222" s="23"/>
      <c r="J222" s="28"/>
      <c r="L222" s="15"/>
    </row>
    <row r="223" spans="1:12" s="5" customFormat="1" ht="15.75" x14ac:dyDescent="0.25">
      <c r="A223" s="18">
        <v>18</v>
      </c>
      <c r="B223" s="19" t="s">
        <v>84</v>
      </c>
      <c r="C223" s="35"/>
      <c r="D223" s="35"/>
      <c r="E223" s="21"/>
      <c r="F223" s="22"/>
      <c r="G223" s="23"/>
      <c r="H223" s="37"/>
      <c r="I223" s="25" t="s">
        <v>15</v>
      </c>
      <c r="J223" s="26">
        <f>SUM(J224:J229)</f>
        <v>0</v>
      </c>
      <c r="L223" s="15"/>
    </row>
    <row r="224" spans="1:12" s="5" customFormat="1" ht="15.75" x14ac:dyDescent="0.25">
      <c r="A224" s="18"/>
      <c r="B224" s="36">
        <v>18.100000000000001</v>
      </c>
      <c r="C224" s="39" t="s">
        <v>30</v>
      </c>
      <c r="D224" s="35"/>
      <c r="E224" s="21">
        <f>[1]VOLUME!R124</f>
        <v>75.936000000000007</v>
      </c>
      <c r="F224" s="22" t="s">
        <v>17</v>
      </c>
      <c r="G224" s="23" t="s">
        <v>15</v>
      </c>
      <c r="H224" s="37"/>
      <c r="I224" s="23" t="s">
        <v>15</v>
      </c>
      <c r="J224" s="28">
        <f t="shared" ref="J224:J229" si="18">E224*H224</f>
        <v>0</v>
      </c>
      <c r="L224" s="15"/>
    </row>
    <row r="225" spans="1:12" s="5" customFormat="1" ht="15.75" x14ac:dyDescent="0.25">
      <c r="A225" s="18"/>
      <c r="B225" s="36">
        <v>18.2</v>
      </c>
      <c r="C225" s="39" t="s">
        <v>32</v>
      </c>
      <c r="D225" s="35"/>
      <c r="E225" s="21">
        <f>[1]VOLUME!R126</f>
        <v>37.968000000000004</v>
      </c>
      <c r="F225" s="22" t="s">
        <v>31</v>
      </c>
      <c r="G225" s="23" t="s">
        <v>15</v>
      </c>
      <c r="H225" s="37"/>
      <c r="I225" s="23" t="s">
        <v>15</v>
      </c>
      <c r="J225" s="28">
        <f t="shared" si="18"/>
        <v>0</v>
      </c>
      <c r="L225" s="15"/>
    </row>
    <row r="226" spans="1:12" s="5" customFormat="1" ht="15.75" x14ac:dyDescent="0.25">
      <c r="A226" s="18"/>
      <c r="B226" s="36">
        <v>18.3</v>
      </c>
      <c r="C226" s="39" t="s">
        <v>33</v>
      </c>
      <c r="D226" s="33"/>
      <c r="E226" s="21">
        <f>[1]VOLUME!R128</f>
        <v>37.968000000000004</v>
      </c>
      <c r="F226" s="22" t="s">
        <v>31</v>
      </c>
      <c r="G226" s="23" t="s">
        <v>15</v>
      </c>
      <c r="H226" s="37"/>
      <c r="I226" s="23" t="s">
        <v>15</v>
      </c>
      <c r="J226" s="28">
        <f t="shared" si="18"/>
        <v>0</v>
      </c>
      <c r="L226" s="15"/>
    </row>
    <row r="227" spans="1:12" s="5" customFormat="1" ht="15.75" x14ac:dyDescent="0.25">
      <c r="A227" s="18"/>
      <c r="B227" s="36">
        <v>18.399999999999999</v>
      </c>
      <c r="C227" s="39" t="s">
        <v>85</v>
      </c>
      <c r="D227" s="33"/>
      <c r="E227" s="21">
        <f>[1]VOLUME!O124</f>
        <v>379.68</v>
      </c>
      <c r="F227" s="22" t="s">
        <v>17</v>
      </c>
      <c r="G227" s="23" t="s">
        <v>15</v>
      </c>
      <c r="H227" s="37"/>
      <c r="I227" s="23" t="s">
        <v>15</v>
      </c>
      <c r="J227" s="28">
        <f t="shared" si="18"/>
        <v>0</v>
      </c>
      <c r="L227" s="15"/>
    </row>
    <row r="228" spans="1:12" s="5" customFormat="1" ht="15.75" x14ac:dyDescent="0.25">
      <c r="A228" s="18"/>
      <c r="B228" s="36">
        <v>18.5</v>
      </c>
      <c r="C228" s="39" t="s">
        <v>86</v>
      </c>
      <c r="D228" s="33"/>
      <c r="E228" s="21">
        <f>[1]VOLUME!R130</f>
        <v>2069.2560000000003</v>
      </c>
      <c r="F228" s="22" t="s">
        <v>75</v>
      </c>
      <c r="G228" s="23" t="s">
        <v>15</v>
      </c>
      <c r="H228" s="37"/>
      <c r="I228" s="23" t="s">
        <v>15</v>
      </c>
      <c r="J228" s="28">
        <f t="shared" si="18"/>
        <v>0</v>
      </c>
      <c r="L228" s="15"/>
    </row>
    <row r="229" spans="1:12" s="5" customFormat="1" ht="15.75" x14ac:dyDescent="0.25">
      <c r="A229" s="18"/>
      <c r="B229" s="36">
        <v>18.600000000000001</v>
      </c>
      <c r="C229" s="39" t="s">
        <v>87</v>
      </c>
      <c r="D229" s="33"/>
      <c r="E229" s="21">
        <f>[1]VOLUME!R132</f>
        <v>45.561599999999999</v>
      </c>
      <c r="F229" s="22" t="s">
        <v>31</v>
      </c>
      <c r="G229" s="23" t="s">
        <v>15</v>
      </c>
      <c r="H229" s="37"/>
      <c r="I229" s="23" t="s">
        <v>15</v>
      </c>
      <c r="J229" s="28">
        <f t="shared" si="18"/>
        <v>0</v>
      </c>
      <c r="L229" s="15"/>
    </row>
    <row r="230" spans="1:12" ht="16.5" thickBot="1" x14ac:dyDescent="0.3">
      <c r="A230" s="18"/>
      <c r="B230" s="36"/>
      <c r="C230" s="39"/>
      <c r="D230" s="33"/>
      <c r="E230" s="21"/>
      <c r="F230" s="22"/>
      <c r="G230" s="23"/>
      <c r="H230" s="37"/>
      <c r="I230" s="23"/>
      <c r="J230" s="28"/>
    </row>
    <row r="231" spans="1:12" ht="15.75" x14ac:dyDescent="0.25">
      <c r="A231" s="47" t="s">
        <v>88</v>
      </c>
      <c r="B231" s="48"/>
      <c r="C231" s="49"/>
      <c r="D231" s="49"/>
      <c r="E231" s="50"/>
      <c r="F231" s="51"/>
      <c r="G231" s="52"/>
      <c r="H231" s="53"/>
      <c r="I231" s="54" t="s">
        <v>15</v>
      </c>
      <c r="J231" s="55">
        <f>SUM(J10:J229)/2</f>
        <v>0</v>
      </c>
    </row>
    <row r="232" spans="1:12" ht="15.75" x14ac:dyDescent="0.25">
      <c r="A232" s="56" t="s">
        <v>89</v>
      </c>
      <c r="B232" s="57"/>
      <c r="C232" s="20"/>
      <c r="D232" s="20"/>
      <c r="E232" s="58"/>
      <c r="F232" s="59"/>
      <c r="G232" s="60"/>
      <c r="H232" s="61"/>
      <c r="I232" s="25" t="s">
        <v>15</v>
      </c>
      <c r="J232" s="26">
        <f>ROUNDDOWN(J231,-4)</f>
        <v>0</v>
      </c>
    </row>
    <row r="233" spans="1:12" ht="15.75" x14ac:dyDescent="0.25">
      <c r="A233" s="62" t="s">
        <v>90</v>
      </c>
      <c r="B233" s="63"/>
      <c r="C233" s="64"/>
      <c r="D233" s="65"/>
      <c r="E233" s="66"/>
      <c r="F233" s="67"/>
      <c r="G233" s="68"/>
      <c r="H233" s="68"/>
      <c r="I233" s="68"/>
      <c r="J233" s="69"/>
    </row>
    <row r="234" spans="1:12" ht="15.75" x14ac:dyDescent="0.25">
      <c r="A234" s="56" t="s">
        <v>91</v>
      </c>
      <c r="B234" s="57"/>
      <c r="C234" s="20"/>
      <c r="D234" s="20"/>
      <c r="E234" s="58"/>
      <c r="F234" s="59"/>
      <c r="G234" s="60"/>
      <c r="H234" s="61"/>
      <c r="I234" s="25" t="s">
        <v>15</v>
      </c>
      <c r="J234" s="26">
        <f>11%*J232</f>
        <v>0</v>
      </c>
    </row>
    <row r="235" spans="1:12" ht="15.75" x14ac:dyDescent="0.25">
      <c r="A235" s="56" t="s">
        <v>92</v>
      </c>
      <c r="B235" s="57"/>
      <c r="C235" s="20"/>
      <c r="D235" s="20"/>
      <c r="E235" s="58"/>
      <c r="F235" s="59"/>
      <c r="G235" s="60"/>
      <c r="H235" s="61"/>
      <c r="I235" s="25" t="s">
        <v>15</v>
      </c>
      <c r="J235" s="26">
        <f>J232+J234</f>
        <v>0</v>
      </c>
    </row>
    <row r="236" spans="1:12" ht="16.5" thickBot="1" x14ac:dyDescent="0.3">
      <c r="A236" s="70" t="s">
        <v>90</v>
      </c>
      <c r="B236" s="71"/>
      <c r="C236" s="72"/>
      <c r="D236" s="73"/>
      <c r="E236" s="74"/>
      <c r="F236" s="75"/>
      <c r="G236" s="76"/>
      <c r="H236" s="77"/>
      <c r="I236" s="78"/>
      <c r="J236" s="79"/>
    </row>
    <row r="237" spans="1:12" x14ac:dyDescent="0.2">
      <c r="A237" s="1"/>
      <c r="B237" s="80"/>
      <c r="E237" s="80"/>
      <c r="F237" s="80"/>
      <c r="G237" s="1"/>
      <c r="H237" s="1"/>
      <c r="I237" s="1"/>
      <c r="J237" s="1"/>
    </row>
    <row r="238" spans="1:12" x14ac:dyDescent="0.2">
      <c r="A238" s="1"/>
      <c r="B238" s="80"/>
      <c r="E238" s="80"/>
      <c r="F238" s="80"/>
      <c r="G238" s="1"/>
      <c r="H238" s="1"/>
      <c r="I238" s="1"/>
      <c r="J238" s="1"/>
    </row>
    <row r="239" spans="1:12" x14ac:dyDescent="0.2">
      <c r="A239" s="1"/>
      <c r="B239" s="80"/>
      <c r="E239" s="80"/>
      <c r="F239" s="80"/>
      <c r="G239" s="1"/>
      <c r="H239" s="1"/>
      <c r="I239" s="1"/>
      <c r="J239" s="1"/>
    </row>
    <row r="240" spans="1:12" x14ac:dyDescent="0.2">
      <c r="A240" s="1"/>
      <c r="B240" s="80"/>
      <c r="E240" s="80"/>
      <c r="F240" s="80"/>
      <c r="G240" s="1"/>
      <c r="H240" s="1"/>
      <c r="I240" s="1"/>
      <c r="J240" s="1"/>
    </row>
    <row r="241" spans="1:10" x14ac:dyDescent="0.2">
      <c r="A241" s="1"/>
      <c r="B241" s="80"/>
      <c r="E241" s="80"/>
      <c r="F241" s="80"/>
      <c r="G241" s="1"/>
      <c r="H241" s="1"/>
      <c r="I241" s="1"/>
      <c r="J241" s="1"/>
    </row>
  </sheetData>
  <mergeCells count="28">
    <mergeCell ref="A1:J1"/>
    <mergeCell ref="A6:A7"/>
    <mergeCell ref="B6:D7"/>
    <mergeCell ref="E6:F6"/>
    <mergeCell ref="G6:H6"/>
    <mergeCell ref="I6:J6"/>
    <mergeCell ref="E7:F7"/>
    <mergeCell ref="G7:H7"/>
    <mergeCell ref="I7:J7"/>
    <mergeCell ref="C111:D111"/>
    <mergeCell ref="B8:D8"/>
    <mergeCell ref="E8:F8"/>
    <mergeCell ref="G8:H8"/>
    <mergeCell ref="I8:J8"/>
    <mergeCell ref="C22:D22"/>
    <mergeCell ref="C35:D35"/>
    <mergeCell ref="C47:D47"/>
    <mergeCell ref="C59:D59"/>
    <mergeCell ref="C72:D72"/>
    <mergeCell ref="C85:D85"/>
    <mergeCell ref="C98:D98"/>
    <mergeCell ref="C207:D207"/>
    <mergeCell ref="C124:D124"/>
    <mergeCell ref="C137:D137"/>
    <mergeCell ref="C150:D150"/>
    <mergeCell ref="C164:D164"/>
    <mergeCell ref="C177:D177"/>
    <mergeCell ref="C190:D190"/>
  </mergeCells>
  <pageMargins left="0.27559055118110237" right="0" top="0.94488188976377963" bottom="0.15748031496062992" header="0.31496062992125984" footer="0.31496062992125984"/>
  <pageSetup scale="66" orientation="portrait" r:id="rId1"/>
  <rowBreaks count="4" manualBreakCount="4">
    <brk id="57" max="9" man="1"/>
    <brk id="109" max="9" man="1"/>
    <brk id="162" max="9" man="1"/>
    <brk id="2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showGridLines="0" tabSelected="1" view="pageBreakPreview" zoomScale="85" zoomScaleNormal="55" zoomScaleSheetLayoutView="85" workbookViewId="0">
      <selection activeCell="D60" sqref="D60"/>
    </sheetView>
  </sheetViews>
  <sheetFormatPr defaultColWidth="9.140625" defaultRowHeight="15" x14ac:dyDescent="0.2"/>
  <cols>
    <col min="1" max="1" width="4.7109375" style="91" customWidth="1"/>
    <col min="2" max="2" width="8.140625" style="118" customWidth="1"/>
    <col min="3" max="3" width="7.85546875" style="1" customWidth="1"/>
    <col min="4" max="4" width="73.28515625" style="1" customWidth="1"/>
    <col min="5" max="5" width="83.85546875" style="96" bestFit="1" customWidth="1"/>
    <col min="6" max="6" width="10.85546875" style="1" customWidth="1"/>
    <col min="7" max="7" width="20.85546875" style="1" customWidth="1"/>
    <col min="8" max="8" width="15" style="1" customWidth="1"/>
    <col min="9" max="9" width="11" style="1" customWidth="1"/>
    <col min="10" max="10" width="9.140625" style="1"/>
    <col min="11" max="11" width="9.85546875" style="1" bestFit="1" customWidth="1"/>
    <col min="12" max="16384" width="9.140625" style="1"/>
  </cols>
  <sheetData>
    <row r="1" spans="1:5" ht="30" customHeight="1" x14ac:dyDescent="0.2">
      <c r="A1" s="130" t="s">
        <v>93</v>
      </c>
      <c r="B1" s="130"/>
      <c r="C1" s="130"/>
      <c r="D1" s="130"/>
      <c r="E1" s="130"/>
    </row>
    <row r="2" spans="1:5" ht="18" x14ac:dyDescent="0.2">
      <c r="A2" s="2" t="s">
        <v>0</v>
      </c>
      <c r="B2" s="3"/>
      <c r="C2" s="3"/>
      <c r="D2" s="2" t="str">
        <f>[1]EE!D2</f>
        <v>: PENATAAN JALUR PEJALAN KAKI ( WALKWAY ) DI PABRIK FENI ANTAM UBPN KOLAKA</v>
      </c>
      <c r="E2" s="3"/>
    </row>
    <row r="3" spans="1:5" ht="18" x14ac:dyDescent="0.2">
      <c r="A3" s="2" t="s">
        <v>2</v>
      </c>
      <c r="B3" s="3"/>
      <c r="C3" s="3"/>
      <c r="D3" s="2" t="str">
        <f>[1]EE!D3</f>
        <v>: Feni Plant PT ANTAM Tbk UBPN Kolaka</v>
      </c>
      <c r="E3" s="3"/>
    </row>
    <row r="4" spans="1:5" ht="18" x14ac:dyDescent="0.2">
      <c r="A4" s="2" t="s">
        <v>4</v>
      </c>
      <c r="B4" s="3"/>
      <c r="C4" s="3"/>
      <c r="D4" s="2" t="s">
        <v>5</v>
      </c>
      <c r="E4" s="3"/>
    </row>
    <row r="5" spans="1:5" ht="18.75" thickBot="1" x14ac:dyDescent="0.25">
      <c r="A5" s="2"/>
      <c r="B5" s="3"/>
      <c r="C5" s="3"/>
      <c r="D5" s="2"/>
      <c r="E5" s="3"/>
    </row>
    <row r="6" spans="1:5" s="5" customFormat="1" ht="12.75" x14ac:dyDescent="0.2">
      <c r="A6" s="131" t="s">
        <v>6</v>
      </c>
      <c r="B6" s="133" t="s">
        <v>7</v>
      </c>
      <c r="C6" s="134"/>
      <c r="D6" s="134"/>
      <c r="E6" s="146" t="s">
        <v>94</v>
      </c>
    </row>
    <row r="7" spans="1:5" s="5" customFormat="1" ht="12.75" x14ac:dyDescent="0.2">
      <c r="A7" s="132"/>
      <c r="B7" s="135"/>
      <c r="C7" s="136"/>
      <c r="D7" s="136"/>
      <c r="E7" s="147"/>
    </row>
    <row r="8" spans="1:5" s="7" customFormat="1" ht="13.5" thickBot="1" x14ac:dyDescent="0.3">
      <c r="A8" s="6">
        <v>1</v>
      </c>
      <c r="B8" s="125">
        <v>2</v>
      </c>
      <c r="C8" s="126"/>
      <c r="D8" s="127"/>
      <c r="E8" s="6">
        <v>3</v>
      </c>
    </row>
    <row r="9" spans="1:5" s="5" customFormat="1" ht="16.5" thickTop="1" x14ac:dyDescent="0.25">
      <c r="A9" s="8"/>
      <c r="B9" s="98"/>
      <c r="C9" s="10"/>
      <c r="D9" s="11"/>
      <c r="E9" s="99"/>
    </row>
    <row r="10" spans="1:5" s="5" customFormat="1" ht="15.75" x14ac:dyDescent="0.25">
      <c r="A10" s="18">
        <v>1</v>
      </c>
      <c r="B10" s="19" t="s">
        <v>14</v>
      </c>
      <c r="C10" s="20"/>
      <c r="D10" s="20"/>
      <c r="E10" s="100"/>
    </row>
    <row r="11" spans="1:5" s="5" customFormat="1" ht="15.75" x14ac:dyDescent="0.25">
      <c r="A11" s="18"/>
      <c r="B11" s="27">
        <v>1.1000000000000001</v>
      </c>
      <c r="C11" s="20" t="s">
        <v>16</v>
      </c>
      <c r="D11" s="20"/>
      <c r="E11" s="101"/>
    </row>
    <row r="12" spans="1:5" s="5" customFormat="1" ht="15.75" x14ac:dyDescent="0.25">
      <c r="A12" s="18"/>
      <c r="B12" s="27"/>
      <c r="C12" s="20"/>
      <c r="D12" s="20"/>
      <c r="E12" s="101" t="s">
        <v>95</v>
      </c>
    </row>
    <row r="13" spans="1:5" s="5" customFormat="1" ht="30.95" customHeight="1" x14ac:dyDescent="0.25">
      <c r="A13" s="18"/>
      <c r="B13" s="27">
        <v>1.2</v>
      </c>
      <c r="C13" s="102" t="s">
        <v>18</v>
      </c>
      <c r="D13" s="20"/>
      <c r="E13" s="100"/>
    </row>
    <row r="14" spans="1:5" s="5" customFormat="1" ht="15.75" x14ac:dyDescent="0.25">
      <c r="A14" s="18"/>
      <c r="B14" s="27">
        <v>1.3</v>
      </c>
      <c r="C14" s="20" t="s">
        <v>20</v>
      </c>
      <c r="D14" s="20"/>
      <c r="E14" s="103"/>
    </row>
    <row r="15" spans="1:5" s="5" customFormat="1" ht="15.75" x14ac:dyDescent="0.25">
      <c r="A15" s="18"/>
      <c r="B15" s="27"/>
      <c r="C15" s="30" t="s">
        <v>21</v>
      </c>
      <c r="D15" s="20"/>
      <c r="E15" s="104" t="s">
        <v>96</v>
      </c>
    </row>
    <row r="16" spans="1:5" s="5" customFormat="1" ht="15.75" x14ac:dyDescent="0.25">
      <c r="A16" s="18"/>
      <c r="B16" s="27"/>
      <c r="C16" s="30" t="s">
        <v>22</v>
      </c>
      <c r="D16" s="20"/>
      <c r="E16" s="100"/>
    </row>
    <row r="17" spans="1:5" s="5" customFormat="1" ht="15.75" x14ac:dyDescent="0.25">
      <c r="A17" s="18"/>
      <c r="B17" s="27">
        <v>1.4</v>
      </c>
      <c r="C17" s="30" t="s">
        <v>24</v>
      </c>
      <c r="D17" s="20"/>
      <c r="E17" s="101" t="s">
        <v>97</v>
      </c>
    </row>
    <row r="18" spans="1:5" s="5" customFormat="1" ht="15.75" x14ac:dyDescent="0.25">
      <c r="A18" s="18"/>
      <c r="B18" s="27"/>
      <c r="C18" s="30" t="s">
        <v>25</v>
      </c>
      <c r="D18" s="20"/>
      <c r="E18" s="101"/>
    </row>
    <row r="19" spans="1:5" s="5" customFormat="1" ht="15.75" x14ac:dyDescent="0.25">
      <c r="A19" s="18"/>
      <c r="B19" s="27"/>
      <c r="C19" s="30" t="s">
        <v>26</v>
      </c>
      <c r="D19" s="20"/>
      <c r="E19" s="105"/>
    </row>
    <row r="20" spans="1:5" s="5" customFormat="1" ht="15.75" x14ac:dyDescent="0.25">
      <c r="A20" s="18"/>
      <c r="B20" s="27">
        <v>1.5</v>
      </c>
      <c r="C20" s="20" t="s">
        <v>27</v>
      </c>
      <c r="D20" s="20"/>
      <c r="E20" s="105" t="s">
        <v>98</v>
      </c>
    </row>
    <row r="21" spans="1:5" s="5" customFormat="1" ht="15.75" x14ac:dyDescent="0.25">
      <c r="A21" s="18"/>
      <c r="B21" s="27"/>
      <c r="C21" s="20"/>
      <c r="D21" s="20"/>
      <c r="E21" s="105"/>
    </row>
    <row r="22" spans="1:5" s="5" customFormat="1" ht="15.75" x14ac:dyDescent="0.25">
      <c r="A22" s="18"/>
      <c r="B22" s="106"/>
      <c r="C22" s="32"/>
      <c r="D22" s="33"/>
      <c r="E22" s="107"/>
    </row>
    <row r="23" spans="1:5" s="5" customFormat="1" ht="15.75" x14ac:dyDescent="0.25">
      <c r="A23" s="18">
        <v>2</v>
      </c>
      <c r="B23" s="19" t="s">
        <v>99</v>
      </c>
      <c r="C23" s="35"/>
      <c r="D23" s="35"/>
      <c r="E23" s="105"/>
    </row>
    <row r="24" spans="1:5" s="5" customFormat="1" ht="39" customHeight="1" x14ac:dyDescent="0.25">
      <c r="A24" s="18"/>
      <c r="B24" s="36">
        <v>2.1</v>
      </c>
      <c r="C24" s="119" t="s">
        <v>100</v>
      </c>
      <c r="D24" s="120"/>
      <c r="E24" s="108" t="s">
        <v>101</v>
      </c>
    </row>
    <row r="25" spans="1:5" s="5" customFormat="1" ht="15.75" x14ac:dyDescent="0.25">
      <c r="A25" s="18"/>
      <c r="B25" s="109">
        <v>2.2000000000000002</v>
      </c>
      <c r="C25" s="39" t="s">
        <v>30</v>
      </c>
      <c r="D25" s="35"/>
      <c r="E25" s="110" t="s">
        <v>102</v>
      </c>
    </row>
    <row r="26" spans="1:5" s="5" customFormat="1" ht="15.75" x14ac:dyDescent="0.25">
      <c r="A26" s="18"/>
      <c r="B26" s="109">
        <v>2.2999999999999998</v>
      </c>
      <c r="C26" s="39" t="s">
        <v>32</v>
      </c>
      <c r="D26" s="35"/>
      <c r="E26" s="110" t="s">
        <v>103</v>
      </c>
    </row>
    <row r="27" spans="1:5" s="5" customFormat="1" ht="15.75" x14ac:dyDescent="0.25">
      <c r="A27" s="18"/>
      <c r="B27" s="109">
        <v>2.4</v>
      </c>
      <c r="C27" s="39" t="s">
        <v>33</v>
      </c>
      <c r="D27" s="33"/>
      <c r="E27" s="110" t="s">
        <v>104</v>
      </c>
    </row>
    <row r="28" spans="1:5" s="5" customFormat="1" ht="15.75" x14ac:dyDescent="0.25">
      <c r="A28" s="18"/>
      <c r="B28" s="109">
        <v>2.5</v>
      </c>
      <c r="C28" s="39" t="s">
        <v>34</v>
      </c>
      <c r="D28" s="33"/>
      <c r="E28" s="110" t="s">
        <v>105</v>
      </c>
    </row>
    <row r="29" spans="1:5" s="5" customFormat="1" ht="15.75" x14ac:dyDescent="0.25">
      <c r="A29" s="18"/>
      <c r="B29" s="109">
        <v>2.6</v>
      </c>
      <c r="C29" s="39" t="s">
        <v>35</v>
      </c>
      <c r="D29" s="33"/>
      <c r="E29" s="105"/>
    </row>
    <row r="30" spans="1:5" s="5" customFormat="1" ht="15.75" x14ac:dyDescent="0.25">
      <c r="A30" s="18"/>
      <c r="B30" s="109">
        <v>2.7</v>
      </c>
      <c r="C30" s="39" t="s">
        <v>36</v>
      </c>
      <c r="D30" s="33"/>
      <c r="E30" s="110" t="s">
        <v>106</v>
      </c>
    </row>
    <row r="31" spans="1:5" s="5" customFormat="1" ht="15.75" x14ac:dyDescent="0.25">
      <c r="A31" s="18"/>
      <c r="B31" s="109">
        <v>2.8</v>
      </c>
      <c r="C31" s="39" t="s">
        <v>37</v>
      </c>
      <c r="D31" s="33"/>
      <c r="E31" s="105"/>
    </row>
    <row r="32" spans="1:5" s="5" customFormat="1" ht="15.75" x14ac:dyDescent="0.25">
      <c r="A32" s="18"/>
      <c r="B32" s="109">
        <v>2.9</v>
      </c>
      <c r="C32" s="39" t="s">
        <v>38</v>
      </c>
      <c r="D32" s="33"/>
      <c r="E32" s="105" t="s">
        <v>107</v>
      </c>
    </row>
    <row r="33" spans="1:7" s="5" customFormat="1" ht="15.75" x14ac:dyDescent="0.25">
      <c r="A33" s="18"/>
      <c r="B33" s="109" t="s">
        <v>39</v>
      </c>
      <c r="C33" s="39" t="s">
        <v>40</v>
      </c>
      <c r="D33" s="33"/>
      <c r="E33" s="105" t="s">
        <v>108</v>
      </c>
    </row>
    <row r="34" spans="1:7" s="5" customFormat="1" ht="15.75" x14ac:dyDescent="0.25">
      <c r="A34" s="18"/>
      <c r="B34" s="109">
        <v>2.11</v>
      </c>
      <c r="C34" s="39" t="s">
        <v>70</v>
      </c>
      <c r="D34" s="33"/>
      <c r="E34" s="110" t="s">
        <v>106</v>
      </c>
    </row>
    <row r="35" spans="1:7" s="5" customFormat="1" ht="15.75" x14ac:dyDescent="0.25">
      <c r="A35" s="18"/>
      <c r="B35" s="109">
        <v>2.12</v>
      </c>
      <c r="C35" s="39" t="s">
        <v>109</v>
      </c>
      <c r="D35" s="33"/>
      <c r="E35" s="110" t="s">
        <v>110</v>
      </c>
      <c r="G35" s="15"/>
    </row>
    <row r="36" spans="1:7" s="5" customFormat="1" ht="15.75" x14ac:dyDescent="0.25">
      <c r="A36" s="18"/>
      <c r="B36" s="109">
        <v>2.13</v>
      </c>
      <c r="C36" s="39" t="s">
        <v>74</v>
      </c>
      <c r="D36" s="33"/>
      <c r="E36" s="105" t="s">
        <v>111</v>
      </c>
      <c r="G36" s="15"/>
    </row>
    <row r="37" spans="1:7" s="5" customFormat="1" ht="15.75" x14ac:dyDescent="0.25">
      <c r="A37" s="18"/>
      <c r="B37" s="109"/>
      <c r="C37" s="39"/>
      <c r="D37" s="33"/>
      <c r="E37" s="105" t="s">
        <v>112</v>
      </c>
      <c r="G37" s="15"/>
    </row>
    <row r="38" spans="1:7" s="5" customFormat="1" ht="15.75" x14ac:dyDescent="0.25">
      <c r="A38" s="18"/>
      <c r="B38" s="109">
        <v>2.14</v>
      </c>
      <c r="C38" s="39" t="s">
        <v>77</v>
      </c>
      <c r="D38" s="33"/>
      <c r="E38" s="111" t="s">
        <v>113</v>
      </c>
      <c r="G38" s="15"/>
    </row>
    <row r="39" spans="1:7" s="5" customFormat="1" ht="15.75" x14ac:dyDescent="0.25">
      <c r="A39" s="18"/>
      <c r="B39" s="109"/>
      <c r="C39" s="39"/>
      <c r="D39" s="33"/>
      <c r="E39" s="105" t="s">
        <v>114</v>
      </c>
      <c r="G39" s="15"/>
    </row>
    <row r="40" spans="1:7" s="5" customFormat="1" ht="15.75" x14ac:dyDescent="0.25">
      <c r="A40" s="18"/>
      <c r="B40" s="109"/>
      <c r="C40" s="39"/>
      <c r="D40" s="33"/>
      <c r="E40" s="105" t="s">
        <v>115</v>
      </c>
      <c r="G40" s="15"/>
    </row>
    <row r="41" spans="1:7" s="5" customFormat="1" ht="15.75" x14ac:dyDescent="0.25">
      <c r="A41" s="18"/>
      <c r="B41" s="109">
        <v>2.15</v>
      </c>
      <c r="C41" s="39" t="s">
        <v>78</v>
      </c>
      <c r="D41" s="33"/>
      <c r="E41" s="105" t="s">
        <v>116</v>
      </c>
      <c r="G41" s="15"/>
    </row>
    <row r="42" spans="1:7" s="5" customFormat="1" ht="15.75" x14ac:dyDescent="0.25">
      <c r="A42" s="112"/>
      <c r="B42" s="109">
        <v>2.16</v>
      </c>
      <c r="C42" s="39" t="s">
        <v>86</v>
      </c>
      <c r="D42" s="33"/>
      <c r="E42" s="105" t="s">
        <v>117</v>
      </c>
      <c r="G42" s="15"/>
    </row>
    <row r="43" spans="1:7" s="5" customFormat="1" ht="15.75" x14ac:dyDescent="0.25">
      <c r="A43" s="112"/>
      <c r="B43" s="109">
        <v>2.17</v>
      </c>
      <c r="C43" s="39" t="s">
        <v>118</v>
      </c>
      <c r="D43" s="33"/>
      <c r="E43" s="105" t="s">
        <v>119</v>
      </c>
      <c r="G43" s="15"/>
    </row>
    <row r="44" spans="1:7" s="5" customFormat="1" ht="15.75" x14ac:dyDescent="0.25">
      <c r="A44" s="113"/>
      <c r="B44" s="114">
        <v>2.1800000000000002</v>
      </c>
      <c r="C44" s="115" t="s">
        <v>41</v>
      </c>
      <c r="D44" s="113"/>
      <c r="E44" s="101" t="s">
        <v>120</v>
      </c>
      <c r="G44" s="15"/>
    </row>
    <row r="45" spans="1:7" s="5" customFormat="1" ht="15.75" x14ac:dyDescent="0.25">
      <c r="A45" s="113"/>
      <c r="B45" s="114"/>
      <c r="C45" s="144"/>
      <c r="D45" s="145"/>
      <c r="E45" s="101" t="s">
        <v>121</v>
      </c>
      <c r="G45" s="15"/>
    </row>
    <row r="46" spans="1:7" s="5" customFormat="1" ht="15.75" x14ac:dyDescent="0.25">
      <c r="A46" s="113"/>
      <c r="B46" s="114"/>
      <c r="C46" s="144"/>
      <c r="D46" s="145"/>
      <c r="E46" s="101" t="s">
        <v>122</v>
      </c>
      <c r="G46" s="15"/>
    </row>
    <row r="47" spans="1:7" s="5" customFormat="1" ht="15.75" x14ac:dyDescent="0.25">
      <c r="A47" s="113"/>
      <c r="B47" s="114"/>
      <c r="C47" s="144"/>
      <c r="D47" s="145"/>
      <c r="E47" s="101" t="s">
        <v>123</v>
      </c>
      <c r="G47" s="15"/>
    </row>
    <row r="48" spans="1:7" s="5" customFormat="1" ht="15.75" x14ac:dyDescent="0.25">
      <c r="A48" s="113"/>
      <c r="B48" s="114"/>
      <c r="C48" s="144"/>
      <c r="D48" s="145"/>
      <c r="E48" s="101" t="s">
        <v>124</v>
      </c>
      <c r="G48" s="15"/>
    </row>
    <row r="49" spans="1:7" s="5" customFormat="1" ht="15.75" x14ac:dyDescent="0.25">
      <c r="A49" s="113"/>
      <c r="B49" s="114"/>
      <c r="C49" s="144"/>
      <c r="D49" s="145"/>
      <c r="E49" s="101"/>
      <c r="G49" s="15"/>
    </row>
    <row r="50" spans="1:7" ht="15.75" x14ac:dyDescent="0.25">
      <c r="A50" s="113"/>
      <c r="B50" s="114"/>
      <c r="C50" s="144"/>
      <c r="D50" s="145"/>
      <c r="E50" s="116"/>
    </row>
    <row r="51" spans="1:7" x14ac:dyDescent="0.2">
      <c r="A51" s="1"/>
      <c r="B51" s="1"/>
      <c r="E51" s="1"/>
    </row>
    <row r="52" spans="1:7" ht="15.75" x14ac:dyDescent="0.25">
      <c r="A52" s="81"/>
      <c r="B52" s="82"/>
      <c r="C52" s="82"/>
      <c r="D52" s="81"/>
      <c r="E52" s="81"/>
    </row>
    <row r="53" spans="1:7" ht="15.75" x14ac:dyDescent="0.25">
      <c r="A53" s="81"/>
      <c r="B53" s="84"/>
      <c r="C53" s="84"/>
      <c r="D53" s="84"/>
      <c r="E53" s="85"/>
    </row>
    <row r="54" spans="1:7" ht="15.75" x14ac:dyDescent="0.25">
      <c r="A54" s="81"/>
      <c r="B54" s="85"/>
      <c r="C54" s="84"/>
      <c r="D54" s="84"/>
      <c r="E54" s="85"/>
    </row>
    <row r="55" spans="1:7" ht="15.75" x14ac:dyDescent="0.25">
      <c r="A55" s="81"/>
      <c r="B55" s="85"/>
      <c r="C55" s="84"/>
      <c r="D55" s="84"/>
      <c r="E55" s="85"/>
    </row>
    <row r="56" spans="1:7" ht="15.75" x14ac:dyDescent="0.25">
      <c r="A56" s="81"/>
      <c r="B56" s="85"/>
      <c r="C56" s="84"/>
      <c r="D56" s="84"/>
      <c r="E56" s="85"/>
    </row>
    <row r="57" spans="1:7" ht="15.75" x14ac:dyDescent="0.25">
      <c r="A57" s="81"/>
      <c r="B57" s="85"/>
      <c r="C57" s="84"/>
      <c r="D57" s="84"/>
      <c r="E57" s="85"/>
    </row>
    <row r="58" spans="1:7" ht="15.75" x14ac:dyDescent="0.25">
      <c r="A58" s="81"/>
      <c r="B58" s="85"/>
      <c r="C58" s="83"/>
      <c r="D58" s="83"/>
      <c r="E58" s="85"/>
    </row>
    <row r="59" spans="1:7" ht="15.75" x14ac:dyDescent="0.25">
      <c r="A59" s="81"/>
      <c r="B59" s="86"/>
      <c r="C59" s="83"/>
      <c r="D59" s="83"/>
      <c r="E59" s="86"/>
    </row>
    <row r="60" spans="1:7" ht="15.75" x14ac:dyDescent="0.25">
      <c r="A60" s="81"/>
      <c r="B60" s="85"/>
      <c r="C60" s="87"/>
      <c r="D60" s="87"/>
      <c r="E60" s="85"/>
    </row>
    <row r="61" spans="1:7" x14ac:dyDescent="0.2">
      <c r="A61" s="88"/>
      <c r="B61" s="117"/>
      <c r="C61" s="89"/>
      <c r="D61" s="88"/>
      <c r="E61" s="90"/>
    </row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</sheetData>
  <mergeCells count="12">
    <mergeCell ref="C50:D50"/>
    <mergeCell ref="A1:E1"/>
    <mergeCell ref="A6:A7"/>
    <mergeCell ref="B6:D7"/>
    <mergeCell ref="E6:E7"/>
    <mergeCell ref="B8:D8"/>
    <mergeCell ref="C24:D24"/>
    <mergeCell ref="C45:D45"/>
    <mergeCell ref="C46:D46"/>
    <mergeCell ref="C47:D47"/>
    <mergeCell ref="C48:D48"/>
    <mergeCell ref="C49:D49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BOQ</vt:lpstr>
      <vt:lpstr>SPEKTEK</vt:lpstr>
      <vt:lpstr>BOQ!Print_Area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</dc:creator>
  <cp:lastModifiedBy>Imron Pratama</cp:lastModifiedBy>
  <dcterms:created xsi:type="dcterms:W3CDTF">2022-08-08T08:54:00Z</dcterms:created>
  <dcterms:modified xsi:type="dcterms:W3CDTF">2022-08-11T08:40:49Z</dcterms:modified>
</cp:coreProperties>
</file>