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Kumpulan file\HASIL REVIU PENGADAAN 2022\PENGADAAN KONUT\Civil &amp; Construction Department\P12220042 Pembangunan Bangunan Preparasi Sampel Mandiodo\"/>
    </mc:Choice>
  </mc:AlternateContent>
  <xr:revisionPtr revIDLastSave="0" documentId="8_{5AF2C352-6A99-48A7-88B9-D4A251221A73}" xr6:coauthVersionLast="47" xr6:coauthVersionMax="47" xr10:uidLastSave="{00000000-0000-0000-0000-000000000000}"/>
  <bookViews>
    <workbookView xWindow="-120" yWindow="-120" windowWidth="20730" windowHeight="11310" tabRatio="578" firstSheet="1" activeTab="1" xr2:uid="{00000000-000D-0000-FFFF-FFFF00000000}"/>
  </bookViews>
  <sheets>
    <sheet name="REKAP" sheetId="7" state="hidden" r:id="rId1"/>
    <sheet name="BOQ" sheetId="6" r:id="rId2"/>
    <sheet name="Spesifikasi Teknis" sheetId="9" r:id="rId3"/>
    <sheet name="Analisa Kusen Aluminium" sheetId="3" state="hidden" r:id="rId4"/>
    <sheet name="Hit. Volume" sheetId="5" state="hidden" r:id="rId5"/>
  </sheets>
  <externalReferences>
    <externalReference r:id="rId6"/>
    <externalReference r:id="rId7"/>
    <externalReference r:id="rId8"/>
  </externalReferences>
  <definedNames>
    <definedName name="_xlnm.Print_Area" localSheetId="1">BOQ!$B$2:$J$93</definedName>
    <definedName name="_xlnm.Print_Area" localSheetId="0">REKAP!$B$2:$J$100</definedName>
    <definedName name="_xlnm.Print_Area" localSheetId="2">'Spesifikasi Teknis'!$B$2:$E$103</definedName>
    <definedName name="_xlnm.Print_Titles" localSheetId="1">BOQ!$2:$9</definedName>
    <definedName name="_xlnm.Print_Titles" localSheetId="2">'Spesifikasi Teknis'!$2:$9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1" i="6" l="1"/>
  <c r="J61" i="6" l="1"/>
  <c r="E6" i="5" l="1"/>
  <c r="J73" i="7" l="1"/>
  <c r="H72" i="7"/>
  <c r="H74" i="7" s="1"/>
  <c r="H71" i="7"/>
  <c r="J71" i="7" s="1"/>
  <c r="H70" i="7"/>
  <c r="J70" i="7" s="1"/>
  <c r="H67" i="7"/>
  <c r="H66" i="7"/>
  <c r="H65" i="7"/>
  <c r="H62" i="7"/>
  <c r="J62" i="7" s="1"/>
  <c r="H61" i="7"/>
  <c r="J61" i="7" s="1"/>
  <c r="H60" i="7"/>
  <c r="J60" i="7" s="1"/>
  <c r="H59" i="7"/>
  <c r="J59" i="7" s="1"/>
  <c r="H58" i="7"/>
  <c r="J58" i="7" s="1"/>
  <c r="H57" i="7"/>
  <c r="J57" i="7" s="1"/>
  <c r="H54" i="7"/>
  <c r="H53" i="7"/>
  <c r="H52" i="7"/>
  <c r="H51" i="7"/>
  <c r="H50" i="7"/>
  <c r="H48" i="7"/>
  <c r="H49" i="7" s="1"/>
  <c r="M45" i="7"/>
  <c r="L45" i="7"/>
  <c r="N45" i="7" s="1"/>
  <c r="O45" i="7" s="1"/>
  <c r="P45" i="7" s="1"/>
  <c r="H45" i="7"/>
  <c r="L44" i="7"/>
  <c r="K44" i="7"/>
  <c r="H44" i="7"/>
  <c r="H43" i="7"/>
  <c r="H42" i="7"/>
  <c r="H39" i="7"/>
  <c r="H38" i="7"/>
  <c r="H37" i="7"/>
  <c r="H36" i="7"/>
  <c r="H35" i="7"/>
  <c r="H34" i="7"/>
  <c r="H33" i="7"/>
  <c r="H32" i="7"/>
  <c r="H31" i="7"/>
  <c r="H28" i="7"/>
  <c r="H27" i="7"/>
  <c r="H26" i="7"/>
  <c r="H25" i="7"/>
  <c r="H21" i="7"/>
  <c r="H22" i="7" s="1"/>
  <c r="H20" i="7"/>
  <c r="H19" i="7"/>
  <c r="H18" i="7"/>
  <c r="J14" i="7"/>
  <c r="J13" i="7"/>
  <c r="J12" i="7"/>
  <c r="J11" i="7"/>
  <c r="J67" i="6"/>
  <c r="J65" i="6"/>
  <c r="J64" i="6"/>
  <c r="J60" i="6"/>
  <c r="J59" i="6"/>
  <c r="J58" i="6"/>
  <c r="J57" i="6"/>
  <c r="J56" i="6"/>
  <c r="J14" i="6"/>
  <c r="J13" i="6"/>
  <c r="J12" i="6"/>
  <c r="J11" i="6"/>
  <c r="M44" i="7" l="1"/>
  <c r="N44" i="7" s="1"/>
  <c r="J10" i="6"/>
  <c r="J10" i="7"/>
  <c r="H75" i="7"/>
  <c r="J74" i="7"/>
  <c r="J56" i="7"/>
  <c r="J72" i="7"/>
  <c r="J55" i="6"/>
  <c r="J68" i="6"/>
  <c r="J66" i="6"/>
  <c r="H76" i="7" l="1"/>
  <c r="J75" i="7"/>
  <c r="J69" i="6"/>
  <c r="J76" i="7" l="1"/>
  <c r="J69" i="7" s="1"/>
  <c r="H77" i="7"/>
  <c r="J77" i="7" s="1"/>
  <c r="J71" i="6"/>
  <c r="J70" i="6"/>
  <c r="J63" i="6" l="1"/>
  <c r="G369" i="5" l="1"/>
  <c r="E369" i="5"/>
  <c r="I369" i="5"/>
  <c r="E360" i="5"/>
  <c r="I362" i="5" s="1"/>
  <c r="G362" i="5"/>
  <c r="E362" i="5"/>
  <c r="B356" i="5"/>
  <c r="A356" i="5"/>
  <c r="G350" i="5"/>
  <c r="E350" i="5"/>
  <c r="I350" i="5"/>
  <c r="G343" i="5"/>
  <c r="E343" i="5"/>
  <c r="E341" i="5"/>
  <c r="I343" i="5" s="1"/>
  <c r="B337" i="5"/>
  <c r="A337" i="5"/>
  <c r="E326" i="5"/>
  <c r="E331" i="5" s="1"/>
  <c r="K331" i="5"/>
  <c r="I331" i="5"/>
  <c r="G331" i="5"/>
  <c r="E318" i="5"/>
  <c r="E323" i="5" s="1"/>
  <c r="K323" i="5"/>
  <c r="I323" i="5"/>
  <c r="G323" i="5"/>
  <c r="E310" i="5"/>
  <c r="K315" i="5"/>
  <c r="I315" i="5"/>
  <c r="G315" i="5"/>
  <c r="E315" i="5"/>
  <c r="K307" i="5"/>
  <c r="I307" i="5"/>
  <c r="G307" i="5"/>
  <c r="E302" i="5"/>
  <c r="E307" i="5" s="1"/>
  <c r="E308" i="5" s="1"/>
  <c r="K334" i="5" s="1"/>
  <c r="B300" i="5"/>
  <c r="A300" i="5"/>
  <c r="G294" i="5"/>
  <c r="E291" i="5"/>
  <c r="E294" i="5" s="1"/>
  <c r="E295" i="5" s="1"/>
  <c r="E297" i="5" s="1"/>
  <c r="G288" i="5"/>
  <c r="E288" i="5"/>
  <c r="B283" i="5"/>
  <c r="A283" i="5"/>
  <c r="E274" i="5"/>
  <c r="E277" i="5" s="1"/>
  <c r="E262" i="5"/>
  <c r="G277" i="5"/>
  <c r="G271" i="5"/>
  <c r="E271" i="5"/>
  <c r="E272" i="5" s="1"/>
  <c r="G280" i="5" s="1"/>
  <c r="E265" i="5"/>
  <c r="E266" i="5" s="1"/>
  <c r="I280" i="5" s="1"/>
  <c r="G265" i="5"/>
  <c r="G259" i="5"/>
  <c r="E259" i="5"/>
  <c r="B254" i="5"/>
  <c r="A254" i="5"/>
  <c r="E344" i="5" l="1"/>
  <c r="G353" i="5" s="1"/>
  <c r="E289" i="5"/>
  <c r="G297" i="5" s="1"/>
  <c r="E298" i="5" s="1"/>
  <c r="E332" i="5"/>
  <c r="E334" i="5" s="1"/>
  <c r="E335" i="5" s="1"/>
  <c r="E370" i="5"/>
  <c r="E372" i="5" s="1"/>
  <c r="E373" i="5" s="1"/>
  <c r="E363" i="5"/>
  <c r="G372" i="5" s="1"/>
  <c r="E351" i="5"/>
  <c r="E353" i="5" s="1"/>
  <c r="E354" i="5" s="1"/>
  <c r="E324" i="5"/>
  <c r="G334" i="5" s="1"/>
  <c r="E316" i="5"/>
  <c r="I334" i="5" s="1"/>
  <c r="E278" i="5"/>
  <c r="E280" i="5" s="1"/>
  <c r="E281" i="5" s="1"/>
  <c r="E260" i="5"/>
  <c r="K280" i="5" s="1"/>
  <c r="E50" i="6" l="1"/>
  <c r="J50" i="6" s="1"/>
  <c r="E51" i="7"/>
  <c r="J51" i="7" s="1"/>
  <c r="E52" i="7"/>
  <c r="J52" i="7" s="1"/>
  <c r="E51" i="6"/>
  <c r="J51" i="6" s="1"/>
  <c r="E54" i="7"/>
  <c r="J54" i="7" s="1"/>
  <c r="E53" i="6"/>
  <c r="J53" i="6" s="1"/>
  <c r="E52" i="6"/>
  <c r="J52" i="6" s="1"/>
  <c r="E53" i="7"/>
  <c r="J53" i="7" s="1"/>
  <c r="E50" i="7"/>
  <c r="E49" i="6"/>
  <c r="E247" i="5"/>
  <c r="E251" i="5" s="1"/>
  <c r="E252" i="5" s="1"/>
  <c r="I251" i="5"/>
  <c r="G251" i="5"/>
  <c r="B245" i="5"/>
  <c r="A245" i="5"/>
  <c r="I242" i="5"/>
  <c r="G242" i="5"/>
  <c r="E242" i="5"/>
  <c r="E240" i="5"/>
  <c r="K242" i="5" s="1"/>
  <c r="E243" i="5" s="1"/>
  <c r="B235" i="5"/>
  <c r="A235" i="5"/>
  <c r="A233" i="5"/>
  <c r="E231" i="5"/>
  <c r="B229" i="5"/>
  <c r="A229" i="5"/>
  <c r="E227" i="5"/>
  <c r="B225" i="5"/>
  <c r="A225" i="5"/>
  <c r="K219" i="5"/>
  <c r="E219" i="5"/>
  <c r="E216" i="5"/>
  <c r="I219" i="5" s="1"/>
  <c r="I212" i="5"/>
  <c r="I209" i="5"/>
  <c r="G212" i="5" s="1"/>
  <c r="G209" i="5"/>
  <c r="E209" i="5"/>
  <c r="B201" i="5"/>
  <c r="A201" i="5"/>
  <c r="A199" i="5"/>
  <c r="I193" i="5"/>
  <c r="G193" i="5"/>
  <c r="E193" i="5"/>
  <c r="I186" i="5"/>
  <c r="G186" i="5"/>
  <c r="E186" i="5"/>
  <c r="E187" i="5" s="1"/>
  <c r="G196" i="5" s="1"/>
  <c r="B180" i="5"/>
  <c r="A180" i="5"/>
  <c r="G177" i="5"/>
  <c r="E177" i="5"/>
  <c r="B172" i="5"/>
  <c r="A172" i="5"/>
  <c r="G166" i="5"/>
  <c r="E166" i="5"/>
  <c r="G160" i="5"/>
  <c r="E160" i="5"/>
  <c r="G154" i="5"/>
  <c r="E154" i="5"/>
  <c r="B149" i="5"/>
  <c r="A149" i="5"/>
  <c r="G146" i="5"/>
  <c r="E146" i="5"/>
  <c r="B141" i="5"/>
  <c r="A141" i="5"/>
  <c r="E132" i="5"/>
  <c r="E135" i="5" s="1"/>
  <c r="G135" i="5"/>
  <c r="G129" i="5"/>
  <c r="B124" i="5"/>
  <c r="A124" i="5"/>
  <c r="G114" i="5"/>
  <c r="E114" i="5"/>
  <c r="I114" i="5"/>
  <c r="G117" i="5" s="1"/>
  <c r="B107" i="5"/>
  <c r="A107" i="5"/>
  <c r="I104" i="5"/>
  <c r="G104" i="5"/>
  <c r="B98" i="5"/>
  <c r="A98" i="5"/>
  <c r="A96" i="5"/>
  <c r="I93" i="5"/>
  <c r="G93" i="5"/>
  <c r="B87" i="5"/>
  <c r="A87" i="5"/>
  <c r="K84" i="5"/>
  <c r="I84" i="5"/>
  <c r="G84" i="5"/>
  <c r="E84" i="5"/>
  <c r="B77" i="5"/>
  <c r="A77" i="5"/>
  <c r="I74" i="5"/>
  <c r="G74" i="5"/>
  <c r="B68" i="5"/>
  <c r="A68" i="5"/>
  <c r="E62" i="5"/>
  <c r="G65" i="5" s="1"/>
  <c r="E61" i="5"/>
  <c r="E65" i="5" s="1"/>
  <c r="I65" i="5"/>
  <c r="B59" i="5"/>
  <c r="A59" i="5"/>
  <c r="A57" i="5"/>
  <c r="E51" i="5"/>
  <c r="G54" i="5" s="1"/>
  <c r="I54" i="5"/>
  <c r="B48" i="5"/>
  <c r="A48" i="5"/>
  <c r="E42" i="5"/>
  <c r="G45" i="5" s="1"/>
  <c r="E41" i="5"/>
  <c r="E45" i="5" s="1"/>
  <c r="I45" i="5"/>
  <c r="B39" i="5"/>
  <c r="A39" i="5"/>
  <c r="G33" i="5"/>
  <c r="G27" i="5"/>
  <c r="E27" i="5"/>
  <c r="E25" i="5"/>
  <c r="I27" i="5" s="1"/>
  <c r="G30" i="5" s="1"/>
  <c r="I19" i="5"/>
  <c r="G19" i="5"/>
  <c r="E19" i="5"/>
  <c r="B13" i="5"/>
  <c r="A13" i="5"/>
  <c r="E48" i="6" l="1"/>
  <c r="J48" i="6" s="1"/>
  <c r="E49" i="7"/>
  <c r="J49" i="7" s="1"/>
  <c r="E45" i="7"/>
  <c r="J45" i="7" s="1"/>
  <c r="E44" i="6"/>
  <c r="J44" i="6" s="1"/>
  <c r="E44" i="7"/>
  <c r="J44" i="7" s="1"/>
  <c r="E43" i="6"/>
  <c r="J43" i="6" s="1"/>
  <c r="E194" i="5"/>
  <c r="E203" i="5" s="1"/>
  <c r="E48" i="7"/>
  <c r="J48" i="7" s="1"/>
  <c r="E47" i="6"/>
  <c r="J47" i="6" s="1"/>
  <c r="J46" i="6" s="1"/>
  <c r="J49" i="6"/>
  <c r="E76" i="6"/>
  <c r="J76" i="6" s="1"/>
  <c r="J50" i="7"/>
  <c r="E67" i="7"/>
  <c r="J67" i="7" s="1"/>
  <c r="E220" i="5"/>
  <c r="E222" i="5" s="1"/>
  <c r="E196" i="5"/>
  <c r="E197" i="5" s="1"/>
  <c r="E212" i="5"/>
  <c r="E213" i="5" s="1"/>
  <c r="G222" i="5" s="1"/>
  <c r="E155" i="5"/>
  <c r="E169" i="5" s="1"/>
  <c r="E167" i="5"/>
  <c r="I169" i="5" s="1"/>
  <c r="E30" i="5"/>
  <c r="E31" i="5" s="1"/>
  <c r="E33" i="5" s="1"/>
  <c r="E34" i="5" s="1"/>
  <c r="E36" i="5" s="1"/>
  <c r="E117" i="5"/>
  <c r="E118" i="5" s="1"/>
  <c r="E120" i="5" s="1"/>
  <c r="E178" i="5"/>
  <c r="E161" i="5"/>
  <c r="G169" i="5" s="1"/>
  <c r="E147" i="5"/>
  <c r="E136" i="5"/>
  <c r="E138" i="5" s="1"/>
  <c r="E85" i="5"/>
  <c r="E66" i="5"/>
  <c r="E46" i="5"/>
  <c r="E20" i="5"/>
  <c r="G36" i="5" s="1"/>
  <c r="E21" i="7" l="1"/>
  <c r="J21" i="7" s="1"/>
  <c r="E20" i="6"/>
  <c r="J20" i="6" s="1"/>
  <c r="E36" i="7"/>
  <c r="E35" i="6"/>
  <c r="E38" i="6"/>
  <c r="J38" i="6" s="1"/>
  <c r="E39" i="7"/>
  <c r="J39" i="7" s="1"/>
  <c r="J47" i="7"/>
  <c r="E24" i="6"/>
  <c r="J24" i="6" s="1"/>
  <c r="E25" i="7"/>
  <c r="J25" i="7" s="1"/>
  <c r="E26" i="6"/>
  <c r="J26" i="6" s="1"/>
  <c r="E27" i="7"/>
  <c r="J27" i="7" s="1"/>
  <c r="E38" i="7"/>
  <c r="J38" i="7" s="1"/>
  <c r="E37" i="6"/>
  <c r="J37" i="6" s="1"/>
  <c r="E223" i="5"/>
  <c r="E37" i="5"/>
  <c r="E170" i="5"/>
  <c r="E42" i="7" l="1"/>
  <c r="E41" i="6"/>
  <c r="E36" i="6"/>
  <c r="J36" i="6" s="1"/>
  <c r="E37" i="7"/>
  <c r="J37" i="7" s="1"/>
  <c r="J35" i="6"/>
  <c r="E75" i="6"/>
  <c r="J75" i="6" s="1"/>
  <c r="E19" i="6"/>
  <c r="J19" i="6" s="1"/>
  <c r="E20" i="7"/>
  <c r="J20" i="7" s="1"/>
  <c r="J36" i="7"/>
  <c r="E66" i="7"/>
  <c r="J66" i="7" s="1"/>
  <c r="I10" i="5"/>
  <c r="G10" i="5"/>
  <c r="B4" i="5"/>
  <c r="A4" i="5"/>
  <c r="A2" i="5"/>
  <c r="E42" i="6" l="1"/>
  <c r="J42" i="6" s="1"/>
  <c r="J41" i="6"/>
  <c r="J40" i="6" s="1"/>
  <c r="E43" i="7"/>
  <c r="J43" i="7" s="1"/>
  <c r="J42" i="7"/>
  <c r="E50" i="5"/>
  <c r="E54" i="5" s="1"/>
  <c r="E55" i="5" s="1"/>
  <c r="E70" i="5"/>
  <c r="E10" i="5"/>
  <c r="E11" i="5" s="1"/>
  <c r="E18" i="7" l="1"/>
  <c r="E17" i="6"/>
  <c r="J41" i="7"/>
  <c r="E21" i="6"/>
  <c r="J21" i="6" s="1"/>
  <c r="E22" i="7"/>
  <c r="J22" i="7" s="1"/>
  <c r="E74" i="5"/>
  <c r="E75" i="5" s="1"/>
  <c r="E89" i="5"/>
  <c r="E100" i="5" s="1"/>
  <c r="E109" i="5" s="1"/>
  <c r="K18" i="3"/>
  <c r="L18" i="3" s="1"/>
  <c r="M18" i="3" s="1"/>
  <c r="N18" i="3" s="1"/>
  <c r="E18" i="3" s="1"/>
  <c r="E26" i="7" l="1"/>
  <c r="J26" i="7" s="1"/>
  <c r="E25" i="6"/>
  <c r="J25" i="6" s="1"/>
  <c r="J17" i="6"/>
  <c r="J16" i="6" s="1"/>
  <c r="E18" i="6"/>
  <c r="J18" i="6" s="1"/>
  <c r="E19" i="7"/>
  <c r="J19" i="7" s="1"/>
  <c r="J18" i="7"/>
  <c r="J17" i="7" s="1"/>
  <c r="E93" i="5"/>
  <c r="E94" i="5" s="1"/>
  <c r="E28" i="7" l="1"/>
  <c r="J28" i="7" s="1"/>
  <c r="E27" i="6"/>
  <c r="J27" i="6" s="1"/>
  <c r="J23" i="6"/>
  <c r="J24" i="7"/>
  <c r="E104" i="5"/>
  <c r="E105" i="5" s="1"/>
  <c r="E31" i="7" l="1"/>
  <c r="J31" i="7" s="1"/>
  <c r="E30" i="6"/>
  <c r="J30" i="6" s="1"/>
  <c r="G120" i="5"/>
  <c r="E121" i="5" s="1"/>
  <c r="E126" i="5"/>
  <c r="E129" i="5" s="1"/>
  <c r="E130" i="5" s="1"/>
  <c r="G138" i="5" s="1"/>
  <c r="E139" i="5" s="1"/>
  <c r="E32" i="7" l="1"/>
  <c r="J32" i="7" s="1"/>
  <c r="E31" i="6"/>
  <c r="J31" i="6" s="1"/>
  <c r="E32" i="6"/>
  <c r="E33" i="7"/>
  <c r="E34" i="7" l="1"/>
  <c r="J33" i="7"/>
  <c r="E65" i="7"/>
  <c r="J65" i="7" s="1"/>
  <c r="J64" i="7" s="1"/>
  <c r="E33" i="6"/>
  <c r="E74" i="6"/>
  <c r="J74" i="6" s="1"/>
  <c r="J73" i="6" s="1"/>
  <c r="J32" i="6"/>
  <c r="J34" i="7" l="1"/>
  <c r="J30" i="7" s="1"/>
  <c r="J80" i="7" s="1"/>
  <c r="E35" i="7"/>
  <c r="J35" i="7" s="1"/>
  <c r="E34" i="6"/>
  <c r="J34" i="6" s="1"/>
  <c r="J33" i="6"/>
  <c r="J29" i="6" s="1"/>
  <c r="J79" i="6" s="1"/>
  <c r="J80" i="6" s="1"/>
  <c r="J82" i="6" s="1"/>
  <c r="J81" i="7" l="1"/>
  <c r="J82" i="7" s="1"/>
  <c r="J83" i="7" s="1"/>
  <c r="L81" i="7"/>
  <c r="B18" i="3"/>
  <c r="E20" i="3"/>
  <c r="G20" i="3" s="1"/>
  <c r="B19" i="3"/>
  <c r="B20" i="3"/>
  <c r="E19" i="3" l="1"/>
  <c r="G19" i="3" s="1"/>
  <c r="E13" i="3"/>
  <c r="G13" i="3" s="1"/>
  <c r="E10" i="3"/>
  <c r="G10" i="3" s="1"/>
  <c r="E9" i="3"/>
  <c r="G9" i="3" s="1"/>
  <c r="E8" i="3"/>
  <c r="G8" i="3" s="1"/>
  <c r="E7" i="3"/>
  <c r="G7" i="3" s="1"/>
  <c r="E6" i="3"/>
  <c r="G6" i="3" s="1"/>
  <c r="B5" i="3"/>
  <c r="F11" i="3" l="1"/>
  <c r="E11" i="3" s="1"/>
  <c r="G11" i="3" s="1"/>
  <c r="G14" i="3" s="1"/>
  <c r="G18" i="3" l="1"/>
  <c r="G21" i="3" s="1"/>
</calcChain>
</file>

<file path=xl/sharedStrings.xml><?xml version="1.0" encoding="utf-8"?>
<sst xmlns="http://schemas.openxmlformats.org/spreadsheetml/2006/main" count="1387" uniqueCount="180">
  <si>
    <t>Pekerjaan</t>
  </si>
  <si>
    <t>Tahun</t>
  </si>
  <si>
    <t>: 2021</t>
  </si>
  <si>
    <t>NO</t>
  </si>
  <si>
    <t>URAIAN PEKERJAAN</t>
  </si>
  <si>
    <t>VOLUME</t>
  </si>
  <si>
    <t xml:space="preserve">HARGA </t>
  </si>
  <si>
    <t>JUMLAH</t>
  </si>
  <si>
    <t>SATUAN</t>
  </si>
  <si>
    <t xml:space="preserve"> HARGA</t>
  </si>
  <si>
    <t>UMUM</t>
  </si>
  <si>
    <t>Rp</t>
  </si>
  <si>
    <t>a.</t>
  </si>
  <si>
    <t>Pekerjaan Mobilisasi dan Demobilisasi</t>
  </si>
  <si>
    <t>Ls</t>
  </si>
  <si>
    <t>Rp.</t>
  </si>
  <si>
    <t>b.</t>
  </si>
  <si>
    <t>c.</t>
  </si>
  <si>
    <t>Pekerjaan Pembersihan Area Pekerjaan</t>
  </si>
  <si>
    <t>d.</t>
  </si>
  <si>
    <t>e.</t>
  </si>
  <si>
    <t>f.</t>
  </si>
  <si>
    <t>g.</t>
  </si>
  <si>
    <t>bh</t>
  </si>
  <si>
    <t>A. JUMLAH HARGA  (SUDAH TERMASUK KEUNTUNGAN DAN OVERHEAD)</t>
  </si>
  <si>
    <t>B. JUMLAH HARGA SEBELUM PPN (DIBULATKAN)</t>
  </si>
  <si>
    <t>C. PAJAK PERTAMBAHAN NILAI (PPN = 10% B)</t>
  </si>
  <si>
    <t>D. TOTAL HARGA SETELAH PPN (D + E)</t>
  </si>
  <si>
    <t>PEKERJAAN INSTALASI LISTRIK</t>
  </si>
  <si>
    <t>Pekerjaan Instalasi</t>
  </si>
  <si>
    <t>Dokumentasi</t>
  </si>
  <si>
    <t>Pekerjaan Pemasangan Bouplank</t>
  </si>
  <si>
    <t>PEKERJAAN TANAH</t>
  </si>
  <si>
    <r>
      <t>m</t>
    </r>
    <r>
      <rPr>
        <vertAlign val="superscript"/>
        <sz val="10"/>
        <rFont val="Arial Narrow"/>
        <family val="2"/>
      </rPr>
      <t>3</t>
    </r>
  </si>
  <si>
    <t>P</t>
  </si>
  <si>
    <t>L</t>
  </si>
  <si>
    <t>T</t>
  </si>
  <si>
    <t>=</t>
  </si>
  <si>
    <t>Bh</t>
  </si>
  <si>
    <t>Volume</t>
  </si>
  <si>
    <t>x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</si>
  <si>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</si>
  <si>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</si>
  <si>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m</t>
    </r>
    <r>
      <rPr>
        <vertAlign val="superscript"/>
        <sz val="10"/>
        <rFont val="Arial Narrow"/>
        <family val="2"/>
      </rPr>
      <t>1</t>
    </r>
  </si>
  <si>
    <t>Pekerjaan Urugan Tanah Kembali</t>
  </si>
  <si>
    <t>PEKERJAAN PENGECORAN</t>
  </si>
  <si>
    <t>La</t>
  </si>
  <si>
    <t>Lb</t>
  </si>
  <si>
    <r>
      <t>m</t>
    </r>
    <r>
      <rPr>
        <vertAlign val="superscript"/>
        <sz val="10"/>
        <rFont val="Arial Narrow"/>
        <family val="2"/>
      </rPr>
      <t>2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</si>
  <si>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</si>
  <si>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</si>
  <si>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PEKERJAAN PASANGAN</t>
  </si>
  <si>
    <t>Lmbr</t>
  </si>
  <si>
    <t>Titik</t>
  </si>
  <si>
    <t>Pas. MCB Ex. Schneider Domae</t>
  </si>
  <si>
    <t>Pas. Kotak Panel Kecil</t>
  </si>
  <si>
    <t>Luas</t>
  </si>
  <si>
    <t>+</t>
  </si>
  <si>
    <t>:</t>
  </si>
  <si>
    <t>h.</t>
  </si>
  <si>
    <t>i.</t>
  </si>
  <si>
    <t>1 Unit Pek. Kusen Pintu Jendela Aluminium 2 x 1.5 m1 dengan 2 daun jendela</t>
  </si>
  <si>
    <t>m</t>
  </si>
  <si>
    <t>Profil Aluminium 4"  natural + Upah 20%</t>
  </si>
  <si>
    <t>Profil Jendela Aluminium + Upaj 20%</t>
  </si>
  <si>
    <t>m2</t>
  </si>
  <si>
    <t>Kaca Polos 5 mm ex ashasimas</t>
  </si>
  <si>
    <t>Engsel Jendela</t>
  </si>
  <si>
    <t>Slot Handle Jendela</t>
  </si>
  <si>
    <t>Kait Angin</t>
  </si>
  <si>
    <t>Aksesoris 5%</t>
  </si>
  <si>
    <t>Upah</t>
  </si>
  <si>
    <t>Pek. Pas. Stop Kontak 2 Mata</t>
  </si>
  <si>
    <t>Pek. Pas. Stop Kontak AC</t>
  </si>
  <si>
    <t>Pek. Pas. Saklar Ganda</t>
  </si>
  <si>
    <t>Pek. Pas. Saklar Tunggal</t>
  </si>
  <si>
    <t>1 unit tangga</t>
  </si>
  <si>
    <t>CNP</t>
  </si>
  <si>
    <t>m1</t>
  </si>
  <si>
    <t>plat</t>
  </si>
  <si>
    <t xml:space="preserve">relling </t>
  </si>
  <si>
    <t>btg</t>
  </si>
  <si>
    <t>Pekerjaan Galian Tanah Pondasi Jalur</t>
  </si>
  <si>
    <t>Pekerjaan Ururgan Pasir Dibawah Lantai T = 5 cm</t>
  </si>
  <si>
    <t>Pekerjaan Pengecoran Rabat Beton Untuk Lantai  T = 10 cm ( K = 150 Mpa )</t>
  </si>
  <si>
    <t>Pekerjaan Pas. Batu Kosong</t>
  </si>
  <si>
    <t>Pekerjaan Urugan Pasir Dibawah Pondasi</t>
  </si>
  <si>
    <t>Pekerjaan Pengecoran Kolom Praktis Uk. 15 x 15</t>
  </si>
  <si>
    <t>Pekerjaan Pas. Dinding Bata Ringan</t>
  </si>
  <si>
    <t>Pekerjaan Plesteran Dinding</t>
  </si>
  <si>
    <t>Pekerjaan Acian Dinding</t>
  </si>
  <si>
    <t>PEKERJAAN PENGECETAN</t>
  </si>
  <si>
    <t>Pekerjaan Pengecetan Plafond</t>
  </si>
  <si>
    <t>Pekerjaan Pas. Lampu Pijar Ex. Philips LED</t>
  </si>
  <si>
    <t>Harga Barang</t>
  </si>
  <si>
    <t>Tambah 15%</t>
  </si>
  <si>
    <t>Ongkos Kirim Jabodetabek - Kendari</t>
  </si>
  <si>
    <t>Harga sultra ditambah</t>
  </si>
  <si>
    <t>Harag Toko Besi baja .com</t>
  </si>
  <si>
    <t>PEKERJAAN ATAP</t>
  </si>
  <si>
    <t>Voulme</t>
  </si>
  <si>
    <t>Pekerjaan Ururgan Tanah Dibawah Lantai</t>
  </si>
  <si>
    <t>Vol. Tot.</t>
  </si>
  <si>
    <t>Pekerjaan Pengecoran Sloof Uk. 15 x 20</t>
  </si>
  <si>
    <t>Jmlh Klm</t>
  </si>
  <si>
    <t>Pekerjaan Pengecoran Ring Balok Uk. 15 x 20</t>
  </si>
  <si>
    <t>Pekerjaan Pas. Pondasi Batu Kali Camp. 1 : 4</t>
  </si>
  <si>
    <t>Luas. Tot.</t>
  </si>
  <si>
    <t>Pekerjaan Pas. Plafond Gypsum + Rangka Baja Ringan ( Ruangan Istirahat, Kantor, Selasar, Wudhu Dan Toilet )</t>
  </si>
  <si>
    <t>Pekerjaan Pas. Keramik Lantai 40 x 40 ( Ruangan Istrahat, Kantor, Selasar )</t>
  </si>
  <si>
    <t>Pekerjaan Pas. Keramik Lantai Toilet dan Tempat Wudhu Uk. 25 x 25</t>
  </si>
  <si>
    <t>Pekerjaan Pas. Keramik Dinding Toilet Dan Tempat Wudhu Uk. 25 x 40</t>
  </si>
  <si>
    <t>Jml. Sisi</t>
  </si>
  <si>
    <t>Pekerjaan Pas. Rangka Atap baja Ringan Kanal C 75</t>
  </si>
  <si>
    <t>A</t>
  </si>
  <si>
    <t>Luas Tot.</t>
  </si>
  <si>
    <t>Pekerjaan Pas. Atap Spandek T = 0.3</t>
  </si>
  <si>
    <t>Pek. Pas. Listplank Kalsiplank</t>
  </si>
  <si>
    <t>Pek. Pas. Bubungan</t>
  </si>
  <si>
    <t>Pekerjaan Rangka Kolom Kayu U/ Dinding Papan Uk. 5/10 Ky. Kls. 2</t>
  </si>
  <si>
    <t>Jml Ky</t>
  </si>
  <si>
    <t>PEKERJAAN KAYU</t>
  </si>
  <si>
    <t>Pekerjaan Ring Balok Kayu U/ Dinding Papan Uk. 5/10 Ky. Kls. 2</t>
  </si>
  <si>
    <t>Pek. Pas. Dinding Papan</t>
  </si>
  <si>
    <t>Pek. Pas. Dinding Ram</t>
  </si>
  <si>
    <t>Jml Jendela</t>
  </si>
  <si>
    <t>Jml Pintu</t>
  </si>
  <si>
    <t>Volume Total</t>
  </si>
  <si>
    <t>Pek. Pas. Kusen Jendela Dan Pintu Ky. Kls. 1</t>
  </si>
  <si>
    <t>Pek. Daun Pintu Panel Ky. Kls. 1</t>
  </si>
  <si>
    <t>Jml Ventilasi</t>
  </si>
  <si>
    <t>Luas. Total</t>
  </si>
  <si>
    <t>Pek. Pas. Daun Jendela Kaca + Ventilasi</t>
  </si>
  <si>
    <t>PEKERJAAN INSTALASI AIR</t>
  </si>
  <si>
    <t>Pekerjaan Pas. Pipa 1/2 " U/ instalasi Air Bersih</t>
  </si>
  <si>
    <t>Pekerjaan Pas. Pipa 4" U/ Air Kotor</t>
  </si>
  <si>
    <t>Pekerjaan Pas. Closed Jongkok Porselen</t>
  </si>
  <si>
    <t>Pek. Pas. Mata Kran 1/2" Stainlees Steel ( Ex. Onda)</t>
  </si>
  <si>
    <t>Pekerjaan Pas. Floor  Drain</t>
  </si>
  <si>
    <t xml:space="preserve">Pekerjaan Pengecetan Dinding </t>
  </si>
  <si>
    <t>Pekerjaan Pengecetan Kayu</t>
  </si>
  <si>
    <t>Pekerjaan Pas. Septitank</t>
  </si>
  <si>
    <t>Unit</t>
  </si>
  <si>
    <t>: Pembangunan Gedung Preparasi Mandiodo</t>
  </si>
  <si>
    <t>REKAPITULASI</t>
  </si>
  <si>
    <t>PEKERJAAN PENGECATAN</t>
  </si>
  <si>
    <t xml:space="preserve">Pekerjaan Pengecatan Dinding </t>
  </si>
  <si>
    <t>Pekerjaan Pengecatan Plafond</t>
  </si>
  <si>
    <t>Pekerjaan Pengecatan Kayu</t>
  </si>
  <si>
    <t>Bill of Quantities (BoQ)</t>
  </si>
  <si>
    <t>PEKERJAAN PASANGAN PONDASI, LANTAI DAN DINDING</t>
  </si>
  <si>
    <t>: Pembangunan Bangunan Preparasi Sampel Mandiodo</t>
  </si>
  <si>
    <t>: 2022</t>
  </si>
  <si>
    <t>Pekerjaan Pas. Plafond Gypsum + Rangka Baja Ringan (R. Istirahat, Kantor, Selasar, Wudhu &amp;Toilet)</t>
  </si>
  <si>
    <t>Pekerjaan Pas. Keramik Lantai 40 x 40 ( R. Istrahat, Kantor, Selasar )</t>
  </si>
  <si>
    <t>Spesifikasi Teknis</t>
  </si>
  <si>
    <t>SPESIFIKASI</t>
  </si>
  <si>
    <t>Mobilisasi peralatan, material dan pekerja</t>
  </si>
  <si>
    <t>Pembersihan area sebelum dan setelah selesai pekerjaan</t>
  </si>
  <si>
    <t>Pembuatan laporan dan dokumentasi progres pekerjaan</t>
  </si>
  <si>
    <t>Pemasangan bouwplank dan benang pada garis as pondasi</t>
  </si>
  <si>
    <t>Pengurugan dengan pemadatan</t>
  </si>
  <si>
    <t>Tebal minimum 10 cm</t>
  </si>
  <si>
    <t>Termasuk bekisting dan tulangan</t>
  </si>
  <si>
    <t>Campuran 1 pasir dan 4 semen</t>
  </si>
  <si>
    <t>Spesi semen mortar</t>
  </si>
  <si>
    <t>Plesteran trasraam kedap air tebal minimum 10 mm</t>
  </si>
  <si>
    <t>Pengurugan dengan pemadatan tebal minimum 5 cm</t>
  </si>
  <si>
    <t>Kayu kelas I atau kelas II</t>
  </si>
  <si>
    <t xml:space="preserve">Kayu kelas I atau kelas II </t>
  </si>
  <si>
    <t>Pipa HDPE</t>
  </si>
  <si>
    <t>Pipa PVC Kelas D</t>
  </si>
  <si>
    <t>Pekerjaan Pas. Kloset Jongkok Porselen</t>
  </si>
  <si>
    <t>Cat Avian atau Dulux</t>
  </si>
  <si>
    <t>Pekerjaan Pas. Lampu Ex. Philips LED</t>
  </si>
  <si>
    <t>Merek Phillips LED</t>
  </si>
  <si>
    <t>MCB Schneider Domae</t>
  </si>
  <si>
    <t>Uticon/Broco</t>
  </si>
  <si>
    <t>Floor drain stainless steel</t>
  </si>
  <si>
    <t>C. PAJAK PERTAMBAHAN NILAI (PPN = 11%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</si>
</sst>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%"/>
    <numFmt numFmtId="172" formatCode="_(* #,##0.0000_);_(* \(#,##0.00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name val="Arial Narrow"/>
      <family val="2"/>
    </font>
    <font>
      <b/>
      <u/>
      <sz val="16"/>
      <name val="Arial Narrow"/>
      <family val="2"/>
    </font>
    <font>
      <b/>
      <u/>
      <sz val="18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5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u/>
      <sz val="12"/>
      <name val="Arial Narrow"/>
      <family val="2"/>
    </font>
    <font>
      <b/>
      <u/>
      <sz val="10"/>
      <name val="Arial Narrow"/>
      <family val="2"/>
    </font>
    <font>
      <b/>
      <sz val="11"/>
      <color theme="1"/>
      <name val="Calibri"/>
      <family val="2"/>
      <scheme val="minor"/>
    </font>
    <font>
      <vertAlign val="superscript"/>
      <sz val="10"/>
      <name val="Arial Narrow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FF0000"/>
      <name val="Arial Narrow"/>
      <family val="2"/>
    </font>
    <font>
      <b/>
      <sz val="10"/>
      <color rgb="FFFF0000"/>
      <name val="Arial Narrow"/>
      <family val="2"/>
    </font>
    <font>
      <sz val="12"/>
      <color rgb="FFFF0000"/>
      <name val="Arial Narrow"/>
      <family val="2"/>
    </font>
    <font>
      <b/>
      <u/>
      <sz val="12"/>
      <color rgb="FFFF0000"/>
      <name val="Arial Narrow"/>
      <family val="2"/>
    </font>
    <font>
      <b/>
      <u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2">
    <xf numFmtId="0" fontId="0" fillId="0" borderId="0" xfId="0"/>
    <xf numFmtId="0" fontId="3" fillId="0" borderId="0" xfId="2" applyFont="1"/>
    <xf numFmtId="0" fontId="5" fillId="0" borderId="0" xfId="2" applyFont="1" applyFill="1" applyAlignment="1">
      <alignment horizontal="center"/>
    </xf>
    <xf numFmtId="0" fontId="5" fillId="0" borderId="0" xfId="2" applyFont="1" applyFill="1" applyAlignment="1">
      <alignment horizontal="right"/>
    </xf>
    <xf numFmtId="0" fontId="5" fillId="0" borderId="0" xfId="2" applyFont="1" applyFill="1" applyAlignment="1">
      <alignment horizontal="left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right" vertical="top"/>
    </xf>
    <xf numFmtId="0" fontId="7" fillId="0" borderId="0" xfId="2" applyFont="1" applyFill="1" applyAlignment="1">
      <alignment horizontal="left" vertical="top"/>
    </xf>
    <xf numFmtId="0" fontId="7" fillId="0" borderId="0" xfId="2" applyFont="1" applyFill="1" applyAlignment="1">
      <alignment vertical="top"/>
    </xf>
    <xf numFmtId="0" fontId="6" fillId="0" borderId="0" xfId="2" applyFont="1" applyFill="1" applyBorder="1" applyAlignment="1">
      <alignment horizontal="left"/>
    </xf>
    <xf numFmtId="0" fontId="6" fillId="0" borderId="0" xfId="2" applyNumberFormat="1" applyFont="1" applyFill="1" applyBorder="1" applyAlignment="1">
      <alignment horizontal="center"/>
    </xf>
    <xf numFmtId="165" fontId="3" fillId="0" borderId="0" xfId="3" applyFont="1" applyFill="1" applyAlignment="1">
      <alignment horizontal="right"/>
    </xf>
    <xf numFmtId="0" fontId="3" fillId="0" borderId="0" xfId="2" applyFont="1" applyFill="1" applyAlignment="1">
      <alignment horizontal="left"/>
    </xf>
    <xf numFmtId="0" fontId="3" fillId="0" borderId="0" xfId="2" applyFont="1" applyFill="1" applyAlignment="1">
      <alignment horizontal="right"/>
    </xf>
    <xf numFmtId="165" fontId="3" fillId="0" borderId="0" xfId="3" applyFont="1" applyFill="1"/>
    <xf numFmtId="0" fontId="3" fillId="0" borderId="0" xfId="2" applyFont="1" applyFill="1" applyAlignment="1">
      <alignment horizontal="center"/>
    </xf>
    <xf numFmtId="4" fontId="3" fillId="0" borderId="0" xfId="2" applyNumberFormat="1" applyFont="1" applyFill="1"/>
    <xf numFmtId="0" fontId="7" fillId="0" borderId="0" xfId="2" applyFont="1" applyFill="1" applyBorder="1" applyAlignment="1">
      <alignment horizontal="left"/>
    </xf>
    <xf numFmtId="0" fontId="7" fillId="0" borderId="0" xfId="2" applyNumberFormat="1" applyFont="1" applyFill="1" applyBorder="1" applyAlignment="1">
      <alignment horizontal="center"/>
    </xf>
    <xf numFmtId="0" fontId="7" fillId="0" borderId="0" xfId="2" applyFont="1" applyFill="1" applyBorder="1"/>
    <xf numFmtId="0" fontId="8" fillId="0" borderId="0" xfId="2" applyFont="1"/>
    <xf numFmtId="0" fontId="2" fillId="0" borderId="0" xfId="2"/>
    <xf numFmtId="0" fontId="8" fillId="3" borderId="0" xfId="2" applyFont="1" applyFill="1"/>
    <xf numFmtId="0" fontId="7" fillId="0" borderId="6" xfId="2" applyFont="1" applyFill="1" applyBorder="1" applyAlignment="1">
      <alignment horizontal="center"/>
    </xf>
    <xf numFmtId="0" fontId="7" fillId="3" borderId="7" xfId="2" quotePrefix="1" applyNumberFormat="1" applyFont="1" applyFill="1" applyBorder="1" applyAlignment="1">
      <alignment horizontal="left"/>
    </xf>
    <xf numFmtId="0" fontId="10" fillId="0" borderId="8" xfId="2" applyFont="1" applyFill="1" applyBorder="1" applyAlignment="1">
      <alignment horizontal="center" vertical="center"/>
    </xf>
    <xf numFmtId="165" fontId="10" fillId="0" borderId="8" xfId="3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165" fontId="7" fillId="0" borderId="9" xfId="3" applyFont="1" applyFill="1" applyBorder="1" applyAlignment="1">
      <alignment horizontal="right" vertical="center"/>
    </xf>
    <xf numFmtId="166" fontId="8" fillId="3" borderId="0" xfId="1" applyNumberFormat="1" applyFont="1" applyFill="1"/>
    <xf numFmtId="0" fontId="8" fillId="4" borderId="0" xfId="2" applyFont="1" applyFill="1"/>
    <xf numFmtId="0" fontId="7" fillId="3" borderId="10" xfId="2" applyFont="1" applyFill="1" applyBorder="1" applyAlignment="1">
      <alignment horizontal="center"/>
    </xf>
    <xf numFmtId="0" fontId="10" fillId="3" borderId="11" xfId="2" quotePrefix="1" applyNumberFormat="1" applyFont="1" applyFill="1" applyBorder="1" applyAlignment="1">
      <alignment horizontal="center"/>
    </xf>
    <xf numFmtId="0" fontId="10" fillId="0" borderId="12" xfId="2" applyFont="1" applyFill="1" applyBorder="1" applyAlignment="1">
      <alignment horizontal="left" vertical="center" wrapText="1"/>
    </xf>
    <xf numFmtId="165" fontId="10" fillId="3" borderId="13" xfId="3" applyFont="1" applyFill="1" applyBorder="1" applyAlignment="1">
      <alignment horizontal="right" vertical="center"/>
    </xf>
    <xf numFmtId="0" fontId="10" fillId="3" borderId="14" xfId="2" applyFont="1" applyFill="1" applyBorder="1" applyAlignment="1">
      <alignment horizontal="left" vertical="center"/>
    </xf>
    <xf numFmtId="0" fontId="10" fillId="0" borderId="13" xfId="2" applyFont="1" applyFill="1" applyBorder="1" applyAlignment="1">
      <alignment horizontal="center" vertical="center"/>
    </xf>
    <xf numFmtId="165" fontId="10" fillId="0" borderId="15" xfId="3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horizontal="center" vertical="center"/>
    </xf>
    <xf numFmtId="165" fontId="10" fillId="0" borderId="17" xfId="3" applyFont="1" applyFill="1" applyBorder="1" applyAlignment="1">
      <alignment horizontal="right" vertical="center"/>
    </xf>
    <xf numFmtId="165" fontId="8" fillId="3" borderId="0" xfId="3" applyFont="1" applyFill="1" applyBorder="1"/>
    <xf numFmtId="0" fontId="10" fillId="0" borderId="18" xfId="2" applyFont="1" applyFill="1" applyBorder="1" applyAlignment="1">
      <alignment horizontal="left" vertical="center" wrapText="1"/>
    </xf>
    <xf numFmtId="165" fontId="10" fillId="3" borderId="11" xfId="3" applyFont="1" applyFill="1" applyBorder="1" applyAlignment="1">
      <alignment horizontal="right" vertical="center"/>
    </xf>
    <xf numFmtId="0" fontId="10" fillId="3" borderId="19" xfId="2" applyFont="1" applyFill="1" applyBorder="1" applyAlignment="1">
      <alignment horizontal="left" vertical="center"/>
    </xf>
    <xf numFmtId="0" fontId="10" fillId="0" borderId="11" xfId="2" applyFont="1" applyFill="1" applyBorder="1" applyAlignment="1">
      <alignment horizontal="center" vertical="center"/>
    </xf>
    <xf numFmtId="165" fontId="10" fillId="0" borderId="19" xfId="3" applyFont="1" applyFill="1" applyBorder="1" applyAlignment="1">
      <alignment horizontal="center" vertical="center"/>
    </xf>
    <xf numFmtId="165" fontId="10" fillId="0" borderId="20" xfId="3" applyFont="1" applyFill="1" applyBorder="1" applyAlignment="1">
      <alignment horizontal="right" vertical="center"/>
    </xf>
    <xf numFmtId="0" fontId="7" fillId="0" borderId="10" xfId="2" applyFont="1" applyFill="1" applyBorder="1" applyAlignment="1">
      <alignment horizontal="center"/>
    </xf>
    <xf numFmtId="0" fontId="10" fillId="3" borderId="21" xfId="2" quotePrefix="1" applyNumberFormat="1" applyFont="1" applyFill="1" applyBorder="1" applyAlignment="1">
      <alignment horizontal="center"/>
    </xf>
    <xf numFmtId="0" fontId="10" fillId="0" borderId="22" xfId="2" applyFont="1" applyFill="1" applyBorder="1" applyAlignment="1">
      <alignment horizontal="left"/>
    </xf>
    <xf numFmtId="165" fontId="10" fillId="3" borderId="21" xfId="3" applyFont="1" applyFill="1" applyBorder="1" applyAlignment="1">
      <alignment horizontal="right" vertical="center"/>
    </xf>
    <xf numFmtId="0" fontId="10" fillId="3" borderId="23" xfId="2" applyFont="1" applyFill="1" applyBorder="1" applyAlignment="1">
      <alignment horizontal="left" vertical="center"/>
    </xf>
    <xf numFmtId="0" fontId="10" fillId="0" borderId="22" xfId="2" applyFont="1" applyFill="1" applyBorder="1" applyAlignment="1">
      <alignment horizontal="center" vertical="center"/>
    </xf>
    <xf numFmtId="165" fontId="10" fillId="0" borderId="22" xfId="3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horizontal="center" vertical="center"/>
    </xf>
    <xf numFmtId="165" fontId="10" fillId="0" borderId="24" xfId="3" applyFont="1" applyFill="1" applyBorder="1" applyAlignment="1">
      <alignment horizontal="right" vertical="center"/>
    </xf>
    <xf numFmtId="0" fontId="7" fillId="3" borderId="8" xfId="2" applyFont="1" applyFill="1" applyBorder="1"/>
    <xf numFmtId="165" fontId="10" fillId="0" borderId="8" xfId="3" applyFont="1" applyFill="1" applyBorder="1" applyAlignment="1">
      <alignment horizontal="right" vertical="center"/>
    </xf>
    <xf numFmtId="0" fontId="10" fillId="0" borderId="8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/>
    </xf>
    <xf numFmtId="0" fontId="10" fillId="3" borderId="18" xfId="2" applyFont="1" applyFill="1" applyBorder="1"/>
    <xf numFmtId="0" fontId="10" fillId="0" borderId="27" xfId="2" applyFont="1" applyFill="1" applyBorder="1" applyAlignment="1">
      <alignment horizontal="center" vertical="center"/>
    </xf>
    <xf numFmtId="165" fontId="10" fillId="0" borderId="27" xfId="3" applyFont="1" applyFill="1" applyBorder="1" applyAlignment="1">
      <alignment horizontal="center" vertical="center"/>
    </xf>
    <xf numFmtId="0" fontId="10" fillId="0" borderId="25" xfId="2" applyFont="1" applyFill="1" applyBorder="1" applyAlignment="1">
      <alignment horizontal="center" vertical="center"/>
    </xf>
    <xf numFmtId="0" fontId="10" fillId="0" borderId="29" xfId="2" applyFont="1" applyFill="1" applyBorder="1" applyAlignment="1"/>
    <xf numFmtId="0" fontId="10" fillId="0" borderId="30" xfId="2" applyFont="1" applyFill="1" applyBorder="1" applyAlignment="1"/>
    <xf numFmtId="0" fontId="7" fillId="0" borderId="30" xfId="2" applyFont="1" applyBorder="1" applyAlignment="1">
      <alignment horizontal="left"/>
    </xf>
    <xf numFmtId="0" fontId="10" fillId="0" borderId="30" xfId="2" applyFont="1" applyBorder="1" applyAlignment="1">
      <alignment horizontal="right"/>
    </xf>
    <xf numFmtId="0" fontId="7" fillId="0" borderId="30" xfId="2" applyFont="1" applyBorder="1" applyAlignment="1">
      <alignment horizontal="right"/>
    </xf>
    <xf numFmtId="0" fontId="10" fillId="0" borderId="4" xfId="2" applyFont="1" applyBorder="1" applyAlignment="1">
      <alignment horizontal="center" vertical="center"/>
    </xf>
    <xf numFmtId="0" fontId="8" fillId="0" borderId="0" xfId="2" applyFont="1" applyFill="1"/>
    <xf numFmtId="0" fontId="10" fillId="0" borderId="31" xfId="2" applyFont="1" applyFill="1" applyBorder="1" applyAlignment="1"/>
    <xf numFmtId="0" fontId="10" fillId="0" borderId="8" xfId="2" applyFont="1" applyFill="1" applyBorder="1" applyAlignment="1"/>
    <xf numFmtId="0" fontId="10" fillId="0" borderId="8" xfId="2" applyFont="1" applyFill="1" applyBorder="1" applyAlignment="1">
      <alignment horizontal="left"/>
    </xf>
    <xf numFmtId="0" fontId="10" fillId="0" borderId="8" xfId="2" applyFont="1" applyFill="1" applyBorder="1" applyAlignment="1">
      <alignment horizontal="right"/>
    </xf>
    <xf numFmtId="0" fontId="10" fillId="0" borderId="7" xfId="2" applyFont="1" applyFill="1" applyBorder="1" applyAlignment="1">
      <alignment horizontal="center" vertical="center"/>
    </xf>
    <xf numFmtId="165" fontId="10" fillId="0" borderId="9" xfId="3" applyFont="1" applyFill="1" applyBorder="1"/>
    <xf numFmtId="165" fontId="8" fillId="0" borderId="0" xfId="2" applyNumberFormat="1" applyFont="1" applyFill="1"/>
    <xf numFmtId="0" fontId="10" fillId="0" borderId="32" xfId="2" applyFont="1" applyFill="1" applyBorder="1" applyAlignment="1">
      <alignment horizontal="left"/>
    </xf>
    <xf numFmtId="0" fontId="11" fillId="0" borderId="2" xfId="2" applyFont="1" applyBorder="1" applyAlignment="1">
      <alignment horizontal="left"/>
    </xf>
    <xf numFmtId="0" fontId="10" fillId="0" borderId="2" xfId="2" applyFont="1" applyBorder="1" applyAlignment="1">
      <alignment horizontal="left"/>
    </xf>
    <xf numFmtId="0" fontId="10" fillId="0" borderId="2" xfId="2" applyFont="1" applyBorder="1" applyAlignment="1">
      <alignment horizontal="right"/>
    </xf>
    <xf numFmtId="165" fontId="10" fillId="0" borderId="2" xfId="3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4" fontId="10" fillId="0" borderId="3" xfId="2" applyNumberFormat="1" applyFont="1" applyBorder="1"/>
    <xf numFmtId="0" fontId="12" fillId="3" borderId="0" xfId="2" applyFont="1" applyFill="1"/>
    <xf numFmtId="0" fontId="13" fillId="0" borderId="0" xfId="2" applyFont="1" applyBorder="1" applyAlignment="1">
      <alignment horizontal="left"/>
    </xf>
    <xf numFmtId="0" fontId="12" fillId="0" borderId="0" xfId="2" applyFont="1" applyBorder="1" applyAlignment="1">
      <alignment horizontal="left"/>
    </xf>
    <xf numFmtId="0" fontId="12" fillId="0" borderId="0" xfId="2" applyFont="1" applyBorder="1" applyAlignment="1">
      <alignment horizontal="right"/>
    </xf>
    <xf numFmtId="165" fontId="12" fillId="0" borderId="0" xfId="3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4" fontId="12" fillId="0" borderId="0" xfId="2" applyNumberFormat="1" applyFont="1" applyBorder="1"/>
    <xf numFmtId="0" fontId="12" fillId="0" borderId="0" xfId="2" applyFont="1"/>
    <xf numFmtId="0" fontId="3" fillId="3" borderId="0" xfId="2" applyFont="1" applyFill="1"/>
    <xf numFmtId="0" fontId="14" fillId="0" borderId="0" xfId="2" applyFont="1" applyAlignment="1">
      <alignment horizontal="center"/>
    </xf>
    <xf numFmtId="0" fontId="3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right" vertical="center"/>
    </xf>
    <xf numFmtId="0" fontId="3" fillId="0" borderId="0" xfId="2" applyFont="1" applyFill="1" applyAlignment="1">
      <alignment horizontal="left" vertical="center"/>
    </xf>
    <xf numFmtId="0" fontId="3" fillId="0" borderId="0" xfId="2" applyFont="1" applyFill="1" applyAlignment="1">
      <alignment vertical="center"/>
    </xf>
    <xf numFmtId="0" fontId="8" fillId="0" borderId="0" xfId="2" applyFont="1" applyAlignment="1"/>
    <xf numFmtId="4" fontId="3" fillId="3" borderId="0" xfId="2" applyNumberFormat="1" applyFont="1" applyFill="1"/>
    <xf numFmtId="0" fontId="8" fillId="0" borderId="0" xfId="2" applyFont="1" applyFill="1" applyAlignment="1">
      <alignment vertical="center"/>
    </xf>
    <xf numFmtId="164" fontId="3" fillId="0" borderId="0" xfId="4" applyFont="1" applyFill="1" applyAlignment="1">
      <alignment horizontal="center" vertical="center"/>
    </xf>
    <xf numFmtId="0" fontId="15" fillId="0" borderId="0" xfId="2" applyFont="1" applyFill="1" applyAlignment="1">
      <alignment horizontal="center" vertical="center"/>
    </xf>
    <xf numFmtId="0" fontId="3" fillId="0" borderId="0" xfId="2" applyFont="1" applyAlignment="1">
      <alignment horizontal="center"/>
    </xf>
    <xf numFmtId="4" fontId="3" fillId="0" borderId="0" xfId="2" applyNumberFormat="1" applyFont="1"/>
    <xf numFmtId="0" fontId="8" fillId="0" borderId="0" xfId="2" applyNumberFormat="1" applyFont="1" applyAlignment="1">
      <alignment vertical="center"/>
    </xf>
    <xf numFmtId="0" fontId="8" fillId="0" borderId="0" xfId="2" applyNumberFormat="1" applyFont="1" applyAlignment="1"/>
    <xf numFmtId="10" fontId="16" fillId="0" borderId="0" xfId="2" applyNumberFormat="1" applyFont="1" applyAlignment="1"/>
    <xf numFmtId="0" fontId="3" fillId="0" borderId="0" xfId="2" applyNumberFormat="1" applyFont="1" applyAlignment="1">
      <alignment horizontal="center"/>
    </xf>
    <xf numFmtId="10" fontId="16" fillId="0" borderId="0" xfId="2" applyNumberFormat="1" applyFont="1" applyAlignment="1">
      <alignment horizontal="left"/>
    </xf>
    <xf numFmtId="165" fontId="3" fillId="0" borderId="0" xfId="3" applyFont="1"/>
    <xf numFmtId="10" fontId="8" fillId="0" borderId="0" xfId="2" applyNumberFormat="1" applyFont="1" applyAlignment="1"/>
    <xf numFmtId="0" fontId="8" fillId="0" borderId="0" xfId="2" applyFont="1" applyAlignment="1">
      <alignment horizontal="right"/>
    </xf>
    <xf numFmtId="0" fontId="8" fillId="0" borderId="0" xfId="2" applyFont="1" applyAlignment="1">
      <alignment horizontal="left"/>
    </xf>
    <xf numFmtId="165" fontId="3" fillId="0" borderId="0" xfId="3" applyFont="1" applyAlignment="1">
      <alignment horizontal="right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right"/>
    </xf>
    <xf numFmtId="0" fontId="10" fillId="0" borderId="22" xfId="2" applyFont="1" applyFill="1" applyBorder="1" applyAlignment="1">
      <alignment horizontal="left" vertical="center" wrapText="1"/>
    </xf>
    <xf numFmtId="41" fontId="8" fillId="3" borderId="0" xfId="5" applyFont="1" applyFill="1"/>
    <xf numFmtId="0" fontId="17" fillId="4" borderId="0" xfId="0" applyFont="1" applyFill="1" applyAlignment="1">
      <alignment horizontal="center"/>
    </xf>
    <xf numFmtId="41" fontId="8" fillId="3" borderId="0" xfId="2" applyNumberFormat="1" applyFont="1" applyFill="1"/>
    <xf numFmtId="43" fontId="8" fillId="3" borderId="0" xfId="2" applyNumberFormat="1" applyFont="1" applyFill="1"/>
    <xf numFmtId="0" fontId="0" fillId="0" borderId="33" xfId="0" applyBorder="1" applyAlignment="1">
      <alignment horizontal="center"/>
    </xf>
    <xf numFmtId="41" fontId="0" fillId="0" borderId="0" xfId="5" applyFont="1"/>
    <xf numFmtId="41" fontId="0" fillId="0" borderId="0" xfId="0" applyNumberFormat="1"/>
    <xf numFmtId="41" fontId="8" fillId="0" borderId="0" xfId="5" applyFont="1" applyFill="1"/>
    <xf numFmtId="0" fontId="9" fillId="0" borderId="37" xfId="2" applyFont="1" applyFill="1" applyBorder="1" applyAlignment="1">
      <alignment horizontal="center" vertical="center"/>
    </xf>
    <xf numFmtId="0" fontId="7" fillId="0" borderId="34" xfId="2" applyFont="1" applyFill="1" applyBorder="1" applyAlignment="1">
      <alignment horizontal="center"/>
    </xf>
    <xf numFmtId="0" fontId="7" fillId="3" borderId="35" xfId="2" quotePrefix="1" applyNumberFormat="1" applyFont="1" applyFill="1" applyBorder="1" applyAlignment="1">
      <alignment horizontal="left"/>
    </xf>
    <xf numFmtId="0" fontId="10" fillId="0" borderId="33" xfId="2" applyFont="1" applyFill="1" applyBorder="1" applyAlignment="1">
      <alignment vertical="top" wrapText="1"/>
    </xf>
    <xf numFmtId="165" fontId="10" fillId="3" borderId="33" xfId="3" applyFont="1" applyFill="1" applyBorder="1" applyAlignment="1">
      <alignment horizontal="right" vertical="center"/>
    </xf>
    <xf numFmtId="0" fontId="10" fillId="3" borderId="33" xfId="2" applyFont="1" applyFill="1" applyBorder="1" applyAlignment="1">
      <alignment horizontal="left" vertical="center"/>
    </xf>
    <xf numFmtId="0" fontId="10" fillId="0" borderId="33" xfId="2" applyFont="1" applyFill="1" applyBorder="1" applyAlignment="1">
      <alignment horizontal="center" vertical="center"/>
    </xf>
    <xf numFmtId="165" fontId="10" fillId="0" borderId="33" xfId="3" applyFont="1" applyFill="1" applyBorder="1" applyAlignment="1">
      <alignment horizontal="center" vertical="center"/>
    </xf>
    <xf numFmtId="0" fontId="7" fillId="0" borderId="33" xfId="2" applyFont="1" applyFill="1" applyBorder="1" applyAlignment="1">
      <alignment horizontal="center" vertical="center"/>
    </xf>
    <xf numFmtId="165" fontId="7" fillId="0" borderId="36" xfId="3" applyFont="1" applyFill="1" applyBorder="1" applyAlignment="1">
      <alignment horizontal="right" vertical="center"/>
    </xf>
    <xf numFmtId="165" fontId="10" fillId="3" borderId="38" xfId="3" applyFont="1" applyFill="1" applyBorder="1" applyAlignment="1">
      <alignment horizontal="right" vertical="center"/>
    </xf>
    <xf numFmtId="0" fontId="8" fillId="3" borderId="39" xfId="2" applyFont="1" applyFill="1" applyBorder="1"/>
    <xf numFmtId="0" fontId="10" fillId="0" borderId="38" xfId="2" applyFont="1" applyFill="1" applyBorder="1" applyAlignment="1">
      <alignment horizontal="center" vertical="center"/>
    </xf>
    <xf numFmtId="165" fontId="10" fillId="0" borderId="39" xfId="3" applyFont="1" applyFill="1" applyBorder="1" applyAlignment="1">
      <alignment horizontal="center" vertical="center"/>
    </xf>
    <xf numFmtId="165" fontId="10" fillId="0" borderId="40" xfId="3" applyFont="1" applyFill="1" applyBorder="1" applyAlignment="1">
      <alignment horizontal="right" vertical="center"/>
    </xf>
    <xf numFmtId="0" fontId="8" fillId="3" borderId="18" xfId="2" applyFont="1" applyFill="1" applyBorder="1"/>
    <xf numFmtId="165" fontId="10" fillId="0" borderId="18" xfId="3" applyFont="1" applyFill="1" applyBorder="1" applyAlignment="1">
      <alignment horizontal="center" vertical="center"/>
    </xf>
    <xf numFmtId="0" fontId="10" fillId="3" borderId="42" xfId="2" applyFont="1" applyFill="1" applyBorder="1" applyAlignment="1">
      <alignment horizontal="left" vertical="center"/>
    </xf>
    <xf numFmtId="0" fontId="10" fillId="0" borderId="43" xfId="2" applyFont="1" applyFill="1" applyBorder="1" applyAlignment="1">
      <alignment horizontal="center" vertical="center"/>
    </xf>
    <xf numFmtId="165" fontId="10" fillId="0" borderId="43" xfId="3" applyFont="1" applyFill="1" applyBorder="1" applyAlignment="1">
      <alignment horizontal="center" vertical="center"/>
    </xf>
    <xf numFmtId="0" fontId="10" fillId="0" borderId="41" xfId="2" applyFont="1" applyFill="1" applyBorder="1" applyAlignment="1">
      <alignment horizontal="center" vertical="center"/>
    </xf>
    <xf numFmtId="165" fontId="10" fillId="0" borderId="44" xfId="3" applyFont="1" applyFill="1" applyBorder="1" applyAlignment="1">
      <alignment horizontal="right" vertical="center"/>
    </xf>
    <xf numFmtId="165" fontId="21" fillId="3" borderId="41" xfId="3" applyFont="1" applyFill="1" applyBorder="1" applyAlignment="1">
      <alignment horizontal="right" vertical="center"/>
    </xf>
    <xf numFmtId="165" fontId="21" fillId="0" borderId="8" xfId="3" applyFont="1" applyFill="1" applyBorder="1" applyAlignment="1">
      <alignment horizontal="right" vertical="center"/>
    </xf>
    <xf numFmtId="165" fontId="21" fillId="3" borderId="21" xfId="3" applyFont="1" applyFill="1" applyBorder="1" applyAlignment="1">
      <alignment horizontal="right" vertical="center"/>
    </xf>
    <xf numFmtId="165" fontId="21" fillId="0" borderId="30" xfId="3" applyFont="1" applyBorder="1" applyAlignment="1">
      <alignment horizontal="right"/>
    </xf>
    <xf numFmtId="165" fontId="21" fillId="0" borderId="8" xfId="3" applyFont="1" applyFill="1" applyBorder="1" applyAlignment="1">
      <alignment horizontal="right"/>
    </xf>
    <xf numFmtId="165" fontId="21" fillId="0" borderId="2" xfId="3" applyFont="1" applyBorder="1" applyAlignment="1">
      <alignment horizontal="right"/>
    </xf>
    <xf numFmtId="165" fontId="22" fillId="0" borderId="0" xfId="3" applyFont="1" applyBorder="1" applyAlignment="1">
      <alignment horizontal="right"/>
    </xf>
    <xf numFmtId="0" fontId="23" fillId="0" borderId="0" xfId="2" applyFont="1" applyFill="1" applyAlignment="1">
      <alignment horizontal="right" vertical="center"/>
    </xf>
    <xf numFmtId="164" fontId="23" fillId="0" borderId="0" xfId="4" applyFont="1" applyFill="1" applyAlignment="1">
      <alignment horizontal="right" vertical="center"/>
    </xf>
    <xf numFmtId="0" fontId="24" fillId="0" borderId="0" xfId="2" applyFont="1" applyFill="1" applyAlignment="1">
      <alignment horizontal="right" vertical="center"/>
    </xf>
    <xf numFmtId="10" fontId="25" fillId="0" borderId="0" xfId="2" applyNumberFormat="1" applyFont="1" applyAlignment="1">
      <alignment horizontal="right"/>
    </xf>
    <xf numFmtId="0" fontId="10" fillId="3" borderId="39" xfId="2" applyFont="1" applyFill="1" applyBorder="1"/>
    <xf numFmtId="165" fontId="10" fillId="0" borderId="38" xfId="3" applyFont="1" applyFill="1" applyBorder="1" applyAlignment="1">
      <alignment horizontal="right" vertical="center"/>
    </xf>
    <xf numFmtId="0" fontId="10" fillId="3" borderId="38" xfId="2" quotePrefix="1" applyNumberFormat="1" applyFont="1" applyFill="1" applyBorder="1" applyAlignment="1">
      <alignment horizontal="center"/>
    </xf>
    <xf numFmtId="165" fontId="10" fillId="0" borderId="11" xfId="3" applyFont="1" applyFill="1" applyBorder="1" applyAlignment="1">
      <alignment horizontal="right" vertical="center"/>
    </xf>
    <xf numFmtId="0" fontId="17" fillId="4" borderId="0" xfId="0" applyFont="1" applyFill="1"/>
    <xf numFmtId="0" fontId="0" fillId="0" borderId="0" xfId="0" applyAlignment="1">
      <alignment horizontal="center"/>
    </xf>
    <xf numFmtId="41" fontId="26" fillId="4" borderId="0" xfId="5" applyFont="1" applyFill="1" applyAlignment="1">
      <alignment horizontal="center"/>
    </xf>
    <xf numFmtId="165" fontId="26" fillId="4" borderId="0" xfId="3" applyFont="1" applyFill="1" applyBorder="1"/>
    <xf numFmtId="0" fontId="10" fillId="0" borderId="0" xfId="2" applyFont="1" applyFill="1" applyBorder="1" applyAlignment="1">
      <alignment horizontal="left" vertical="center" wrapText="1"/>
    </xf>
    <xf numFmtId="165" fontId="21" fillId="3" borderId="33" xfId="3" applyFont="1" applyFill="1" applyBorder="1" applyAlignment="1">
      <alignment horizontal="right" vertical="center"/>
    </xf>
    <xf numFmtId="0" fontId="8" fillId="3" borderId="33" xfId="2" applyFont="1" applyFill="1" applyBorder="1"/>
    <xf numFmtId="0" fontId="10" fillId="3" borderId="25" xfId="2" quotePrefix="1" applyNumberFormat="1" applyFont="1" applyFill="1" applyBorder="1" applyAlignment="1">
      <alignment horizontal="center"/>
    </xf>
    <xf numFmtId="0" fontId="10" fillId="3" borderId="33" xfId="2" quotePrefix="1" applyNumberFormat="1" applyFont="1" applyFill="1" applyBorder="1" applyAlignment="1">
      <alignment horizontal="center"/>
    </xf>
    <xf numFmtId="165" fontId="10" fillId="0" borderId="30" xfId="3" applyFont="1" applyFill="1" applyBorder="1" applyAlignment="1">
      <alignment horizontal="right" vertical="center"/>
    </xf>
    <xf numFmtId="165" fontId="7" fillId="0" borderId="9" xfId="3" applyFont="1" applyFill="1" applyBorder="1"/>
    <xf numFmtId="0" fontId="10" fillId="0" borderId="27" xfId="2" applyFont="1" applyFill="1" applyBorder="1" applyAlignment="1">
      <alignment horizontal="left" vertical="center" wrapText="1"/>
    </xf>
    <xf numFmtId="165" fontId="21" fillId="3" borderId="25" xfId="3" applyFont="1" applyFill="1" applyBorder="1" applyAlignment="1">
      <alignment horizontal="right" vertical="center"/>
    </xf>
    <xf numFmtId="0" fontId="10" fillId="3" borderId="26" xfId="2" applyFont="1" applyFill="1" applyBorder="1" applyAlignment="1">
      <alignment horizontal="left" vertical="center"/>
    </xf>
    <xf numFmtId="165" fontId="10" fillId="0" borderId="28" xfId="3" applyFont="1" applyFill="1" applyBorder="1" applyAlignment="1">
      <alignment horizontal="right" vertical="center"/>
    </xf>
    <xf numFmtId="0" fontId="7" fillId="0" borderId="2" xfId="2" applyFont="1" applyFill="1" applyBorder="1" applyAlignment="1">
      <alignment horizontal="center"/>
    </xf>
    <xf numFmtId="0" fontId="17" fillId="0" borderId="0" xfId="0" applyFont="1"/>
    <xf numFmtId="0" fontId="0" fillId="3" borderId="0" xfId="0" applyFont="1" applyFill="1" applyAlignment="1">
      <alignment horizontal="center"/>
    </xf>
    <xf numFmtId="0" fontId="10" fillId="3" borderId="16" xfId="2" quotePrefix="1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left"/>
    </xf>
    <xf numFmtId="165" fontId="21" fillId="3" borderId="0" xfId="3" applyFont="1" applyFill="1" applyBorder="1" applyAlignment="1">
      <alignment horizontal="right" vertical="center"/>
    </xf>
    <xf numFmtId="0" fontId="10" fillId="3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center" vertical="center"/>
    </xf>
    <xf numFmtId="165" fontId="10" fillId="0" borderId="0" xfId="3" applyFont="1" applyFill="1" applyBorder="1" applyAlignment="1">
      <alignment horizontal="center" vertical="center"/>
    </xf>
    <xf numFmtId="165" fontId="10" fillId="0" borderId="45" xfId="3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10" fillId="0" borderId="34" xfId="2" applyFont="1" applyFill="1" applyBorder="1" applyAlignment="1">
      <alignment horizontal="center"/>
    </xf>
    <xf numFmtId="0" fontId="10" fillId="3" borderId="35" xfId="2" quotePrefix="1" applyNumberFormat="1" applyFont="1" applyFill="1" applyBorder="1" applyAlignment="1">
      <alignment horizontal="left"/>
    </xf>
    <xf numFmtId="165" fontId="10" fillId="0" borderId="36" xfId="3" applyFont="1" applyFill="1" applyBorder="1" applyAlignment="1">
      <alignment horizontal="right" vertical="center"/>
    </xf>
    <xf numFmtId="0" fontId="10" fillId="3" borderId="10" xfId="2" applyFont="1" applyFill="1" applyBorder="1" applyAlignment="1">
      <alignment horizontal="center"/>
    </xf>
    <xf numFmtId="0" fontId="10" fillId="0" borderId="10" xfId="2" applyFont="1" applyFill="1" applyBorder="1" applyAlignment="1">
      <alignment horizontal="center"/>
    </xf>
    <xf numFmtId="0" fontId="10" fillId="0" borderId="6" xfId="2" applyFont="1" applyFill="1" applyBorder="1" applyAlignment="1">
      <alignment horizontal="center"/>
    </xf>
    <xf numFmtId="0" fontId="10" fillId="3" borderId="7" xfId="2" quotePrefix="1" applyNumberFormat="1" applyFont="1" applyFill="1" applyBorder="1" applyAlignment="1">
      <alignment horizontal="left"/>
    </xf>
    <xf numFmtId="0" fontId="10" fillId="3" borderId="8" xfId="2" applyFont="1" applyFill="1" applyBorder="1"/>
    <xf numFmtId="165" fontId="10" fillId="0" borderId="9" xfId="3" applyFont="1" applyFill="1" applyBorder="1" applyAlignment="1">
      <alignment horizontal="right" vertical="center"/>
    </xf>
    <xf numFmtId="165" fontId="7" fillId="0" borderId="5" xfId="3" applyFont="1" applyBorder="1"/>
    <xf numFmtId="0" fontId="9" fillId="0" borderId="6" xfId="2" applyFont="1" applyFill="1" applyBorder="1" applyAlignment="1">
      <alignment horizontal="center" vertical="center"/>
    </xf>
    <xf numFmtId="0" fontId="8" fillId="3" borderId="0" xfId="2" applyFont="1" applyFill="1" applyBorder="1"/>
    <xf numFmtId="0" fontId="10" fillId="3" borderId="41" xfId="2" quotePrefix="1" applyNumberFormat="1" applyFont="1" applyFill="1" applyBorder="1" applyAlignment="1">
      <alignment horizontal="center"/>
    </xf>
    <xf numFmtId="0" fontId="10" fillId="0" borderId="43" xfId="2" applyFont="1" applyFill="1" applyBorder="1" applyAlignment="1">
      <alignment horizontal="left" vertical="center" wrapText="1"/>
    </xf>
    <xf numFmtId="0" fontId="10" fillId="3" borderId="0" xfId="2" quotePrefix="1" applyNumberFormat="1" applyFont="1" applyFill="1" applyBorder="1" applyAlignment="1">
      <alignment horizontal="center"/>
    </xf>
    <xf numFmtId="165" fontId="21" fillId="0" borderId="8" xfId="3" applyFont="1" applyBorder="1" applyAlignment="1">
      <alignment horizontal="right"/>
    </xf>
    <xf numFmtId="0" fontId="7" fillId="0" borderId="8" xfId="2" applyFont="1" applyBorder="1" applyAlignment="1">
      <alignment horizontal="left"/>
    </xf>
    <xf numFmtId="0" fontId="10" fillId="0" borderId="8" xfId="2" applyFont="1" applyBorder="1" applyAlignment="1">
      <alignment horizontal="right"/>
    </xf>
    <xf numFmtId="0" fontId="7" fillId="0" borderId="8" xfId="2" applyFont="1" applyBorder="1" applyAlignment="1">
      <alignment horizontal="right"/>
    </xf>
    <xf numFmtId="0" fontId="10" fillId="0" borderId="7" xfId="2" applyFont="1" applyBorder="1" applyAlignment="1">
      <alignment horizontal="center" vertical="center"/>
    </xf>
    <xf numFmtId="165" fontId="10" fillId="0" borderId="9" xfId="3" applyFont="1" applyBorder="1"/>
    <xf numFmtId="0" fontId="10" fillId="0" borderId="43" xfId="2" applyFont="1" applyFill="1" applyBorder="1" applyAlignment="1">
      <alignment horizontal="left"/>
    </xf>
    <xf numFmtId="0" fontId="7" fillId="0" borderId="58" xfId="2" applyFont="1" applyFill="1" applyBorder="1" applyAlignment="1">
      <alignment horizontal="center"/>
    </xf>
    <xf numFmtId="0" fontId="9" fillId="0" borderId="57" xfId="2" applyNumberFormat="1" applyFont="1" applyFill="1" applyBorder="1" applyAlignment="1">
      <alignment horizontal="center" vertical="center"/>
    </xf>
    <xf numFmtId="165" fontId="10" fillId="3" borderId="36" xfId="3" applyFont="1" applyFill="1" applyBorder="1" applyAlignment="1">
      <alignment horizontal="right" vertical="center"/>
    </xf>
    <xf numFmtId="165" fontId="10" fillId="3" borderId="59" xfId="3" applyFont="1" applyFill="1" applyBorder="1" applyAlignment="1">
      <alignment horizontal="left" vertical="center"/>
    </xf>
    <xf numFmtId="165" fontId="10" fillId="3" borderId="60" xfId="3" applyFont="1" applyFill="1" applyBorder="1" applyAlignment="1">
      <alignment horizontal="left" vertical="center"/>
    </xf>
    <xf numFmtId="165" fontId="10" fillId="3" borderId="61" xfId="3" applyFont="1" applyFill="1" applyBorder="1" applyAlignment="1">
      <alignment horizontal="right" vertical="center"/>
    </xf>
    <xf numFmtId="165" fontId="10" fillId="3" borderId="62" xfId="3" applyFont="1" applyFill="1" applyBorder="1" applyAlignment="1">
      <alignment horizontal="right" vertical="center"/>
    </xf>
    <xf numFmtId="165" fontId="21" fillId="3" borderId="63" xfId="3" applyFont="1" applyFill="1" applyBorder="1" applyAlignment="1">
      <alignment horizontal="right" vertical="center"/>
    </xf>
    <xf numFmtId="165" fontId="21" fillId="0" borderId="9" xfId="3" applyFont="1" applyFill="1" applyBorder="1" applyAlignment="1">
      <alignment horizontal="right" vertical="center"/>
    </xf>
    <xf numFmtId="165" fontId="10" fillId="3" borderId="61" xfId="3" applyFont="1" applyFill="1" applyBorder="1" applyAlignment="1">
      <alignment horizontal="left" vertical="center"/>
    </xf>
    <xf numFmtId="165" fontId="10" fillId="0" borderId="62" xfId="3" applyFont="1" applyFill="1" applyBorder="1" applyAlignment="1">
      <alignment horizontal="right" vertical="center"/>
    </xf>
    <xf numFmtId="165" fontId="10" fillId="0" borderId="60" xfId="3" applyFont="1" applyFill="1" applyBorder="1" applyAlignment="1">
      <alignment horizontal="left" vertical="center"/>
    </xf>
    <xf numFmtId="172" fontId="10" fillId="0" borderId="60" xfId="3" applyNumberFormat="1" applyFont="1" applyFill="1" applyBorder="1" applyAlignment="1">
      <alignment horizontal="left" vertical="center"/>
    </xf>
    <xf numFmtId="165" fontId="10" fillId="0" borderId="60" xfId="3" applyFont="1" applyFill="1" applyBorder="1" applyAlignment="1">
      <alignment horizontal="right" vertical="center"/>
    </xf>
    <xf numFmtId="165" fontId="10" fillId="3" borderId="60" xfId="3" applyFont="1" applyFill="1" applyBorder="1" applyAlignment="1">
      <alignment horizontal="right" vertical="center"/>
    </xf>
    <xf numFmtId="165" fontId="21" fillId="3" borderId="61" xfId="3" applyFont="1" applyFill="1" applyBorder="1" applyAlignment="1">
      <alignment horizontal="right" vertical="center"/>
    </xf>
    <xf numFmtId="165" fontId="10" fillId="3" borderId="59" xfId="3" applyFont="1" applyFill="1" applyBorder="1" applyAlignment="1">
      <alignment vertical="center"/>
    </xf>
    <xf numFmtId="165" fontId="10" fillId="3" borderId="60" xfId="3" applyFont="1" applyFill="1" applyBorder="1" applyAlignment="1">
      <alignment vertical="center"/>
    </xf>
    <xf numFmtId="0" fontId="9" fillId="0" borderId="37" xfId="2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7" fillId="2" borderId="37" xfId="2" applyFont="1" applyFill="1" applyBorder="1" applyAlignment="1">
      <alignment horizontal="center" vertical="center"/>
    </xf>
    <xf numFmtId="0" fontId="7" fillId="2" borderId="37" xfId="2" applyFont="1" applyFill="1" applyBorder="1" applyAlignment="1">
      <alignment horizontal="center"/>
    </xf>
    <xf numFmtId="165" fontId="7" fillId="2" borderId="37" xfId="3" applyFont="1" applyFill="1" applyBorder="1" applyAlignment="1">
      <alignment horizontal="center" vertical="center"/>
    </xf>
    <xf numFmtId="0" fontId="9" fillId="0" borderId="46" xfId="2" applyNumberFormat="1" applyFont="1" applyFill="1" applyBorder="1" applyAlignment="1">
      <alignment horizontal="center" vertical="center"/>
    </xf>
    <xf numFmtId="0" fontId="9" fillId="0" borderId="57" xfId="2" applyNumberFormat="1" applyFont="1" applyFill="1" applyBorder="1" applyAlignment="1">
      <alignment horizontal="center" vertical="center"/>
    </xf>
    <xf numFmtId="0" fontId="7" fillId="2" borderId="54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48" xfId="2" applyFont="1" applyFill="1" applyBorder="1" applyAlignment="1">
      <alignment horizontal="center" vertical="center"/>
    </xf>
    <xf numFmtId="0" fontId="7" fillId="2" borderId="46" xfId="2" applyFont="1" applyFill="1" applyBorder="1" applyAlignment="1">
      <alignment horizontal="center" vertical="center"/>
    </xf>
    <xf numFmtId="0" fontId="7" fillId="2" borderId="52" xfId="2" applyFont="1" applyFill="1" applyBorder="1" applyAlignment="1">
      <alignment horizontal="center" vertical="center"/>
    </xf>
    <xf numFmtId="0" fontId="7" fillId="2" borderId="49" xfId="2" applyFont="1" applyFill="1" applyBorder="1" applyAlignment="1">
      <alignment horizontal="center" vertical="center"/>
    </xf>
    <xf numFmtId="0" fontId="7" fillId="2" borderId="53" xfId="2" applyFont="1" applyFill="1" applyBorder="1" applyAlignment="1">
      <alignment horizontal="center" vertical="center"/>
    </xf>
    <xf numFmtId="0" fontId="7" fillId="2" borderId="51" xfId="2" applyFont="1" applyFill="1" applyBorder="1" applyAlignment="1">
      <alignment horizontal="center" vertical="center"/>
    </xf>
    <xf numFmtId="0" fontId="7" fillId="2" borderId="50" xfId="2" applyFont="1" applyFill="1" applyBorder="1" applyAlignment="1">
      <alignment horizontal="center"/>
    </xf>
    <xf numFmtId="0" fontId="7" fillId="2" borderId="55" xfId="2" applyFont="1" applyFill="1" applyBorder="1" applyAlignment="1">
      <alignment horizontal="center"/>
    </xf>
    <xf numFmtId="165" fontId="7" fillId="2" borderId="47" xfId="3" applyFont="1" applyFill="1" applyBorder="1" applyAlignment="1">
      <alignment horizontal="center" vertical="center"/>
    </xf>
    <xf numFmtId="0" fontId="7" fillId="2" borderId="47" xfId="2" applyFont="1" applyFill="1" applyBorder="1" applyAlignment="1">
      <alignment horizontal="center" vertical="center"/>
    </xf>
    <xf numFmtId="0" fontId="7" fillId="2" borderId="56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Comma [0]" xfId="5" builtinId="6"/>
    <cellStyle name="Comma [0] 2" xfId="4" xr:uid="{00000000-0005-0000-0000-000001000000}"/>
    <cellStyle name="Comma 2" xfId="3" xr:uid="{00000000-0005-0000-0000-000002000000}"/>
    <cellStyle name="Normal" xfId="0" builtinId="0"/>
    <cellStyle name="Normal 2" xfId="2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242681</xdr:colOff>
      <xdr:row>84</xdr:row>
      <xdr:rowOff>29455</xdr:rowOff>
    </xdr:from>
    <xdr:to>
      <xdr:col>3</xdr:col>
      <xdr:colOff>1952626</xdr:colOff>
      <xdr:row>92</xdr:row>
      <xdr:rowOff>70486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45601" y="16191475"/>
          <a:ext cx="2029985" cy="16336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0" i="0" u="none" strike="noStrik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Diketahui oleh:</a:t>
          </a:r>
          <a:r>
            <a:rPr lang="en-US" sz="1200">
              <a:latin typeface="Arial Narrow" panose="020B0606020202030204" pitchFamily="34" charset="0"/>
            </a:rPr>
            <a:t> </a:t>
          </a:r>
        </a:p>
        <a:p>
          <a:pPr algn="ctr"/>
          <a:r>
            <a:rPr lang="en-US" sz="1200">
              <a:latin typeface="Arial Narrow" panose="020B0606020202030204" pitchFamily="34" charset="0"/>
            </a:rPr>
            <a:t>Utility Bureau Head</a:t>
          </a:r>
        </a:p>
        <a:p>
          <a:pPr algn="ctr"/>
          <a:endParaRPr lang="en-US" sz="1200">
            <a:latin typeface="Arial Narrow" panose="020B0606020202030204" pitchFamily="34" charset="0"/>
          </a:endParaRPr>
        </a:p>
        <a:p>
          <a:pPr algn="ctr"/>
          <a:endParaRPr lang="en-US" sz="1200">
            <a:latin typeface="Arial Narrow" panose="020B0606020202030204" pitchFamily="34" charset="0"/>
          </a:endParaRPr>
        </a:p>
        <a:p>
          <a:pPr algn="ctr"/>
          <a:endParaRPr lang="en-US" sz="1200">
            <a:latin typeface="Arial Narrow" panose="020B0606020202030204" pitchFamily="34" charset="0"/>
          </a:endParaRPr>
        </a:p>
        <a:p>
          <a:pPr algn="ctr"/>
          <a:r>
            <a:rPr lang="en-US" sz="1200" b="1" i="0" u="sng" strike="noStrik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Fachrul Mujahid, ST</a:t>
          </a:r>
          <a:endParaRPr lang="en-US" sz="1200">
            <a:latin typeface="Arial Narrow" panose="020B0606020202030204" pitchFamily="34" charset="0"/>
          </a:endParaRPr>
        </a:p>
        <a:p>
          <a:pPr algn="ctr"/>
          <a:r>
            <a:rPr lang="en-US" sz="1200" b="0" i="0" u="none" strike="noStrik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NPP. 300985 7318</a:t>
          </a:r>
          <a:endParaRPr lang="en-US" sz="12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5</xdr:col>
      <xdr:colOff>182820</xdr:colOff>
      <xdr:row>91</xdr:row>
      <xdr:rowOff>194258</xdr:rowOff>
    </xdr:from>
    <xdr:to>
      <xdr:col>9</xdr:col>
      <xdr:colOff>876300</xdr:colOff>
      <xdr:row>100</xdr:row>
      <xdr:rowOff>17145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99900" y="17750738"/>
          <a:ext cx="2796600" cy="1605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0" i="0" u="none" strike="noStrik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Diketahui oleh:</a:t>
          </a:r>
          <a:r>
            <a:rPr lang="en-US" sz="1200">
              <a:latin typeface="Arial Narrow" panose="020B0606020202030204" pitchFamily="34" charset="0"/>
            </a:rPr>
            <a:t> </a:t>
          </a:r>
        </a:p>
        <a:p>
          <a:pPr algn="ctr"/>
          <a:r>
            <a:rPr lang="en-US" sz="1200" b="0" i="0" u="none" strike="noStrik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Operation Division</a:t>
          </a:r>
          <a:r>
            <a:rPr lang="en-US" sz="1200" b="0" i="0" u="none" strike="noStrike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Head</a:t>
          </a:r>
          <a:endParaRPr lang="en-US" sz="1200" b="0" i="0" u="none" strike="noStrike">
            <a:solidFill>
              <a:schemeClr val="dk1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endParaRPr lang="en-US" sz="1200" b="0" i="0" u="none" strike="noStrike">
            <a:solidFill>
              <a:schemeClr val="dk1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endParaRPr lang="en-US" sz="1200" b="0" i="0" u="none" strike="noStrike">
            <a:solidFill>
              <a:schemeClr val="dk1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endParaRPr lang="en-US" sz="1200" b="0" i="0" u="none" strike="noStrike">
            <a:solidFill>
              <a:schemeClr val="dk1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n-US" sz="1200" b="1" i="0" u="sng" strike="noStrik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Galih Ajibrata</a:t>
          </a:r>
          <a:endParaRPr lang="en-US" sz="1200">
            <a:latin typeface="Arial Narrow" panose="020B0606020202030204" pitchFamily="34" charset="0"/>
          </a:endParaRPr>
        </a:p>
        <a:p>
          <a:pPr algn="ctr"/>
          <a:r>
            <a:rPr lang="en-US" sz="1200" b="0" i="0" u="none" strike="noStrik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NPP. 100881 7214</a:t>
          </a:r>
          <a:endParaRPr lang="en-US" sz="12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6</xdr:col>
      <xdr:colOff>128381</xdr:colOff>
      <xdr:row>84</xdr:row>
      <xdr:rowOff>21835</xdr:rowOff>
    </xdr:from>
    <xdr:to>
      <xdr:col>9</xdr:col>
      <xdr:colOff>443866</xdr:colOff>
      <xdr:row>92</xdr:row>
      <xdr:rowOff>62866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634081" y="16183855"/>
          <a:ext cx="2029985" cy="16336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0" i="0" u="none" strike="noStrik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Konawe Utara, 08 Januari 2022</a:t>
          </a:r>
        </a:p>
        <a:p>
          <a:pPr algn="ctr"/>
          <a:r>
            <a:rPr lang="en-US" sz="1200" b="0" i="0" u="none" strike="noStrik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Dibuat oleh:</a:t>
          </a:r>
          <a:r>
            <a:rPr lang="en-US" sz="1200">
              <a:latin typeface="Arial Narrow" panose="020B0606020202030204" pitchFamily="34" charset="0"/>
            </a:rPr>
            <a:t> </a:t>
          </a:r>
        </a:p>
        <a:p>
          <a:pPr algn="ctr"/>
          <a:r>
            <a:rPr lang="en-US" sz="1200">
              <a:latin typeface="Arial Narrow" panose="020B0606020202030204" pitchFamily="34" charset="0"/>
            </a:rPr>
            <a:t>Civil &amp; Construction Dept. Head</a:t>
          </a:r>
        </a:p>
        <a:p>
          <a:pPr algn="ctr"/>
          <a:endParaRPr lang="en-US" sz="1200">
            <a:latin typeface="Arial Narrow" panose="020B0606020202030204" pitchFamily="34" charset="0"/>
          </a:endParaRPr>
        </a:p>
        <a:p>
          <a:pPr algn="ctr"/>
          <a:endParaRPr lang="en-US" sz="1200">
            <a:latin typeface="Arial Narrow" panose="020B0606020202030204" pitchFamily="34" charset="0"/>
          </a:endParaRPr>
        </a:p>
        <a:p>
          <a:pPr algn="ctr"/>
          <a:endParaRPr lang="en-US" sz="1200">
            <a:latin typeface="Arial Narrow" panose="020B0606020202030204" pitchFamily="34" charset="0"/>
          </a:endParaRPr>
        </a:p>
        <a:p>
          <a:pPr algn="ctr"/>
          <a:r>
            <a:rPr lang="en-US" sz="1200" b="1" i="0" u="sng" strike="noStrik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 Kalifardi</a:t>
          </a:r>
          <a:endParaRPr lang="en-US" sz="1200">
            <a:latin typeface="Arial Narrow" panose="020B0606020202030204" pitchFamily="34" charset="0"/>
          </a:endParaRPr>
        </a:p>
        <a:p>
          <a:pPr algn="ctr"/>
          <a:r>
            <a:rPr lang="en-US" sz="1200" b="0" i="0" u="none" strike="noStrik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NPP. 102093</a:t>
          </a:r>
          <a:r>
            <a:rPr lang="en-US" sz="1200" b="0" i="0" u="none" strike="noStrike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9065</a:t>
          </a:r>
          <a:endParaRPr lang="en-US" sz="12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175260</xdr:colOff>
      <xdr:row>91</xdr:row>
      <xdr:rowOff>60960</xdr:rowOff>
    </xdr:from>
    <xdr:to>
      <xdr:col>3</xdr:col>
      <xdr:colOff>2266292</xdr:colOff>
      <xdr:row>99</xdr:row>
      <xdr:rowOff>172594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8140" y="17617440"/>
          <a:ext cx="2731112" cy="16965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0" i="0" u="none" strike="noStrik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Disetujui oleh:</a:t>
          </a:r>
          <a:r>
            <a:rPr lang="en-US" sz="1200">
              <a:latin typeface="Arial Narrow" panose="020B0606020202030204" pitchFamily="34" charset="0"/>
            </a:rPr>
            <a:t>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 </a:t>
          </a:r>
        </a:p>
        <a:p>
          <a:pPr algn="ctr"/>
          <a:r>
            <a:rPr lang="en-US" sz="1200" b="0" i="0" u="none" strike="noStrik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General</a:t>
          </a:r>
          <a:r>
            <a:rPr lang="en-US" sz="1200" b="0" i="0" u="none" strike="noStrike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Manager</a:t>
          </a:r>
        </a:p>
        <a:p>
          <a:pPr algn="ctr"/>
          <a:r>
            <a:rPr lang="en-US" sz="1200" b="0" i="0" u="none" strike="noStrike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North Konawe Nickel Mining </a:t>
          </a:r>
        </a:p>
        <a:p>
          <a:pPr algn="ctr"/>
          <a:r>
            <a:rPr lang="en-US" sz="1200" b="0" i="0" u="none" strike="noStrike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Business Unit</a:t>
          </a:r>
          <a:endParaRPr lang="en-US" sz="1200" b="0" i="0" u="none" strike="noStrike">
            <a:solidFill>
              <a:schemeClr val="dk1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endParaRPr lang="en-US" sz="1200" b="0" i="0" u="none" strike="noStrike">
            <a:solidFill>
              <a:schemeClr val="dk1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endParaRPr lang="en-US" sz="1200" b="0" i="0" u="none" strike="noStrike">
            <a:solidFill>
              <a:schemeClr val="dk1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endParaRPr lang="en-US" sz="1200" b="0" i="0" u="none" strike="noStrike">
            <a:solidFill>
              <a:schemeClr val="dk1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n-US" sz="1200">
              <a:latin typeface="Arial Narrow" panose="020B0606020202030204" pitchFamily="34" charset="0"/>
            </a:rPr>
            <a:t>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 </a:t>
          </a:r>
          <a:r>
            <a:rPr lang="en-US" sz="1200">
              <a:latin typeface="Arial Narrow" panose="020B0606020202030204" pitchFamily="34" charset="0"/>
            </a:rPr>
            <a:t> </a:t>
          </a:r>
          <a:r>
            <a:rPr lang="en-US" sz="1200" b="1" i="0" u="sng" strike="noStrik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Hendra Wijayanto</a:t>
          </a:r>
          <a:endParaRPr lang="en-US" sz="1200">
            <a:latin typeface="Arial Narrow" panose="020B0606020202030204" pitchFamily="34" charset="0"/>
          </a:endParaRPr>
        </a:p>
        <a:p>
          <a:pPr algn="ctr"/>
          <a:r>
            <a:rPr lang="en-US" sz="1200" b="0" i="0" u="none" strike="noStrik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NPP. 100580 6988</a:t>
          </a:r>
          <a:endParaRPr lang="en-US" sz="1200">
            <a:latin typeface="Arial Narrow" panose="020B060602020203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GI%20YURDIANSYAH\Documents\Dokumen%20Hasil%20Gambar\Bangunan%20Preparasi%20Mandiodo\RAB\Standar%20Harga%20Satuan%202021%20basis%20permen%202016%20(%202021-Rev.5%20)%20PreparasiMandio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tia\OneDrive\Documents\Gambar\Internal\Gambar%20Mess%20Intergrity\Rab\Rab%20Revisi%203%20Desember%202021\RAB%20Mess%20Intergrity%20Revisi%203%20Desember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tia\OneDrive\Documents\Gambar\Standar%20Harga%20Satuan%202021%20basis%20permen%202016%20(%202021-Rev.5%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um"/>
      <sheetName val="AHSP"/>
      <sheetName val="REKAP HSP"/>
      <sheetName val="ANALISIS"/>
      <sheetName val="PENGECATAN TEMBOK BARU"/>
      <sheetName val="PENGECATAN TEMBOK LAMA"/>
      <sheetName val="BAHAN"/>
      <sheetName val="REF CAT"/>
      <sheetName val="UPAH"/>
      <sheetName val="ALAT"/>
      <sheetName val="ANALISIS (2)"/>
      <sheetName val="ANALISIS (3)"/>
      <sheetName val="Sheet1"/>
      <sheetName val="ANALISIS (4)"/>
    </sheetNames>
    <sheetDataSet>
      <sheetData sheetId="0"/>
      <sheetData sheetId="1"/>
      <sheetData sheetId="2">
        <row r="31">
          <cell r="G31">
            <v>178825</v>
          </cell>
        </row>
        <row r="39">
          <cell r="G39">
            <v>63825</v>
          </cell>
        </row>
        <row r="41">
          <cell r="G41">
            <v>313030</v>
          </cell>
        </row>
        <row r="44">
          <cell r="G44">
            <v>115575</v>
          </cell>
        </row>
        <row r="47">
          <cell r="G47">
            <v>1124654</v>
          </cell>
        </row>
        <row r="54">
          <cell r="G54">
            <v>570009</v>
          </cell>
        </row>
        <row r="60">
          <cell r="G60">
            <v>1414356</v>
          </cell>
        </row>
        <row r="89">
          <cell r="G89">
            <v>7079883</v>
          </cell>
        </row>
        <row r="91">
          <cell r="G91">
            <v>8447615</v>
          </cell>
        </row>
        <row r="92">
          <cell r="G92">
            <v>7244884</v>
          </cell>
        </row>
        <row r="140">
          <cell r="G140">
            <v>119592</v>
          </cell>
        </row>
        <row r="147">
          <cell r="G147">
            <v>287803</v>
          </cell>
        </row>
        <row r="171">
          <cell r="G171">
            <v>277446</v>
          </cell>
        </row>
        <row r="180">
          <cell r="G180">
            <v>127834</v>
          </cell>
        </row>
        <row r="203">
          <cell r="G203">
            <v>68442</v>
          </cell>
        </row>
        <row r="242">
          <cell r="G242">
            <v>384754</v>
          </cell>
        </row>
        <row r="245">
          <cell r="G245">
            <v>401321</v>
          </cell>
        </row>
        <row r="257">
          <cell r="G257">
            <v>494874</v>
          </cell>
        </row>
        <row r="292">
          <cell r="G292">
            <v>402743</v>
          </cell>
        </row>
        <row r="309">
          <cell r="G309">
            <v>295113</v>
          </cell>
        </row>
        <row r="314">
          <cell r="G314">
            <v>99716</v>
          </cell>
        </row>
        <row r="322">
          <cell r="G322">
            <v>12545350</v>
          </cell>
        </row>
        <row r="326">
          <cell r="G326">
            <v>1434625</v>
          </cell>
        </row>
        <row r="328">
          <cell r="G328">
            <v>938285</v>
          </cell>
        </row>
        <row r="339">
          <cell r="G339">
            <v>114969</v>
          </cell>
        </row>
        <row r="342">
          <cell r="G342">
            <v>138647</v>
          </cell>
        </row>
        <row r="363">
          <cell r="G363">
            <v>57497</v>
          </cell>
        </row>
        <row r="372">
          <cell r="G372">
            <v>51003</v>
          </cell>
        </row>
        <row r="373">
          <cell r="G373">
            <v>33638</v>
          </cell>
        </row>
        <row r="425">
          <cell r="G425">
            <v>1188180</v>
          </cell>
        </row>
        <row r="436">
          <cell r="G436">
            <v>53245</v>
          </cell>
        </row>
        <row r="442">
          <cell r="G442">
            <v>185207</v>
          </cell>
        </row>
        <row r="453">
          <cell r="G453">
            <v>36670</v>
          </cell>
        </row>
        <row r="460">
          <cell r="G460">
            <v>213316</v>
          </cell>
        </row>
      </sheetData>
      <sheetData sheetId="3"/>
      <sheetData sheetId="4"/>
      <sheetData sheetId="5"/>
      <sheetData sheetId="6">
        <row r="3">
          <cell r="A3" t="str">
            <v>KODE</v>
          </cell>
        </row>
      </sheetData>
      <sheetData sheetId="7"/>
      <sheetData sheetId="8">
        <row r="3">
          <cell r="B3" t="str">
            <v>PEKERJA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BOQ"/>
      <sheetName val="HPS"/>
      <sheetName val="Analisa"/>
      <sheetName val="Analisa Kusen Aluminium"/>
      <sheetName val="Hitung Volume Lt. 1"/>
      <sheetName val="Hitung Volume Lt. 2"/>
    </sheetNames>
    <sheetDataSet>
      <sheetData sheetId="0"/>
      <sheetData sheetId="1"/>
      <sheetData sheetId="2">
        <row r="71">
          <cell r="H71">
            <v>5029746.1900000004</v>
          </cell>
        </row>
        <row r="89">
          <cell r="H89">
            <v>62000</v>
          </cell>
        </row>
        <row r="90">
          <cell r="H90">
            <v>125000</v>
          </cell>
        </row>
        <row r="91">
          <cell r="H91">
            <v>85905</v>
          </cell>
        </row>
        <row r="101">
          <cell r="H101">
            <v>5128000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um"/>
      <sheetName val="AHSP"/>
      <sheetName val="REKAP HSP"/>
      <sheetName val="ANALISIS"/>
      <sheetName val="PENGECATAN TEMBOK BARU"/>
      <sheetName val="PENGECATAN TEMBOK LAMA"/>
      <sheetName val="BAHAN"/>
      <sheetName val="UPAH"/>
      <sheetName val="REF CAT"/>
      <sheetName val="ALAT"/>
      <sheetName val="ANALISIS (2)"/>
      <sheetName val="ANALISIS (3)"/>
      <sheetName val="Sheet1"/>
      <sheetName val="ANALISIS (4)"/>
    </sheetNames>
    <sheetDataSet>
      <sheetData sheetId="0"/>
      <sheetData sheetId="1"/>
      <sheetData sheetId="2">
        <row r="10">
          <cell r="G10">
            <v>136735</v>
          </cell>
        </row>
      </sheetData>
      <sheetData sheetId="3">
        <row r="2564">
          <cell r="H2564">
            <v>45000</v>
          </cell>
        </row>
        <row r="2599">
          <cell r="I2599">
            <v>37930</v>
          </cell>
        </row>
      </sheetData>
      <sheetData sheetId="4"/>
      <sheetData sheetId="5"/>
      <sheetData sheetId="6">
        <row r="134">
          <cell r="E134">
            <v>12500</v>
          </cell>
        </row>
        <row r="173">
          <cell r="E173">
            <v>150000</v>
          </cell>
        </row>
        <row r="178">
          <cell r="E178">
            <v>50000</v>
          </cell>
        </row>
        <row r="244">
          <cell r="E244">
            <v>50000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M105"/>
  <sheetViews>
    <sheetView showGridLines="0" view="pageBreakPreview" topLeftCell="A7" zoomScaleNormal="115" zoomScaleSheetLayoutView="100" workbookViewId="0">
      <selection activeCell="D84" sqref="D84"/>
    </sheetView>
  </sheetViews>
  <sheetFormatPr defaultColWidth="9.140625" defaultRowHeight="15.75" x14ac:dyDescent="0.25"/>
  <cols>
    <col min="1" max="1" width="2.7109375" style="1" customWidth="1"/>
    <col min="2" max="2" width="4.7109375" style="105" customWidth="1"/>
    <col min="3" max="3" width="4.7109375" style="110" customWidth="1"/>
    <col min="4" max="4" width="81.140625" style="1" customWidth="1"/>
    <col min="5" max="5" width="10.7109375" style="116" bestFit="1" customWidth="1"/>
    <col min="6" max="6" width="5.7109375" style="117" customWidth="1"/>
    <col min="7" max="7" width="3.7109375" style="118" customWidth="1"/>
    <col min="8" max="8" width="17.7109375" style="112" customWidth="1"/>
    <col min="9" max="9" width="3.7109375" style="105" customWidth="1"/>
    <col min="10" max="10" width="17.7109375" style="106" customWidth="1"/>
    <col min="11" max="11" width="15.140625" style="1" customWidth="1"/>
    <col min="12" max="12" width="20.85546875" style="1" customWidth="1"/>
    <col min="13" max="13" width="27.140625" style="1" bestFit="1" customWidth="1"/>
    <col min="14" max="14" width="15.42578125" style="1" customWidth="1"/>
    <col min="15" max="15" width="13.7109375" style="1" customWidth="1"/>
    <col min="16" max="16" width="13" style="1" customWidth="1"/>
    <col min="17" max="16384" width="9.140625" style="1"/>
  </cols>
  <sheetData>
    <row r="2" spans="1:64" ht="20.25" x14ac:dyDescent="0.3">
      <c r="B2" s="232" t="s">
        <v>144</v>
      </c>
      <c r="C2" s="232"/>
      <c r="D2" s="232"/>
      <c r="E2" s="232"/>
      <c r="F2" s="232"/>
      <c r="G2" s="232"/>
      <c r="H2" s="232"/>
      <c r="I2" s="232"/>
      <c r="J2" s="232"/>
    </row>
    <row r="3" spans="1:64" ht="17.25" customHeight="1" x14ac:dyDescent="0.35">
      <c r="B3" s="2"/>
      <c r="C3" s="2"/>
      <c r="D3" s="2"/>
      <c r="E3" s="3"/>
      <c r="F3" s="4"/>
      <c r="G3" s="2"/>
      <c r="H3" s="2"/>
      <c r="I3" s="2"/>
      <c r="J3" s="2"/>
    </row>
    <row r="4" spans="1:64" ht="16.5" customHeight="1" x14ac:dyDescent="0.25">
      <c r="B4" s="5" t="s">
        <v>0</v>
      </c>
      <c r="C4" s="5"/>
      <c r="D4" s="6" t="s">
        <v>143</v>
      </c>
      <c r="E4" s="7"/>
      <c r="F4" s="8"/>
      <c r="G4" s="9"/>
      <c r="H4" s="9"/>
      <c r="I4" s="9"/>
      <c r="J4" s="9"/>
    </row>
    <row r="5" spans="1:64" ht="16.5" customHeight="1" x14ac:dyDescent="0.25">
      <c r="B5" s="10" t="s">
        <v>1</v>
      </c>
      <c r="C5" s="11"/>
      <c r="D5" s="6" t="s">
        <v>2</v>
      </c>
      <c r="E5" s="12"/>
      <c r="F5" s="13"/>
      <c r="G5" s="14"/>
      <c r="H5" s="15"/>
      <c r="I5" s="16"/>
      <c r="J5" s="17"/>
    </row>
    <row r="6" spans="1:64" ht="3.95" customHeight="1" thickBot="1" x14ac:dyDescent="0.35">
      <c r="B6" s="18"/>
      <c r="C6" s="19"/>
      <c r="D6" s="20"/>
      <c r="E6" s="12"/>
      <c r="F6" s="13"/>
      <c r="G6" s="14"/>
      <c r="H6" s="15"/>
      <c r="I6" s="16"/>
      <c r="J6" s="17"/>
    </row>
    <row r="7" spans="1:64" s="21" customFormat="1" ht="15" customHeight="1" thickTop="1" thickBot="1" x14ac:dyDescent="0.35">
      <c r="B7" s="233" t="s">
        <v>3</v>
      </c>
      <c r="C7" s="233" t="s">
        <v>4</v>
      </c>
      <c r="D7" s="233"/>
      <c r="E7" s="233" t="s">
        <v>5</v>
      </c>
      <c r="F7" s="233"/>
      <c r="G7" s="234" t="s">
        <v>6</v>
      </c>
      <c r="H7" s="234"/>
      <c r="I7" s="234" t="s">
        <v>7</v>
      </c>
      <c r="J7" s="234"/>
    </row>
    <row r="8" spans="1:64" s="21" customFormat="1" ht="18" thickTop="1" thickBot="1" x14ac:dyDescent="0.3">
      <c r="B8" s="233"/>
      <c r="C8" s="233"/>
      <c r="D8" s="233"/>
      <c r="E8" s="233"/>
      <c r="F8" s="233"/>
      <c r="G8" s="235" t="s">
        <v>8</v>
      </c>
      <c r="H8" s="235"/>
      <c r="I8" s="233" t="s">
        <v>9</v>
      </c>
      <c r="J8" s="233"/>
      <c r="N8" s="22"/>
      <c r="O8" s="22"/>
    </row>
    <row r="9" spans="1:64" s="21" customFormat="1" ht="9.9499999999999993" customHeight="1" thickTop="1" thickBot="1" x14ac:dyDescent="0.3">
      <c r="B9" s="128">
        <v>1</v>
      </c>
      <c r="C9" s="231">
        <v>2</v>
      </c>
      <c r="D9" s="231"/>
      <c r="E9" s="231">
        <v>3</v>
      </c>
      <c r="F9" s="231"/>
      <c r="G9" s="231">
        <v>4</v>
      </c>
      <c r="H9" s="231"/>
      <c r="I9" s="231">
        <v>5</v>
      </c>
      <c r="J9" s="231"/>
      <c r="N9" s="22"/>
      <c r="O9" s="22"/>
    </row>
    <row r="10" spans="1:64" s="31" customFormat="1" ht="16.5" customHeight="1" thickTop="1" x14ac:dyDescent="0.3">
      <c r="A10" s="23"/>
      <c r="B10" s="191">
        <v>1</v>
      </c>
      <c r="C10" s="192" t="s">
        <v>10</v>
      </c>
      <c r="D10" s="131"/>
      <c r="E10" s="132"/>
      <c r="F10" s="133"/>
      <c r="G10" s="134"/>
      <c r="H10" s="135"/>
      <c r="I10" s="134" t="s">
        <v>11</v>
      </c>
      <c r="J10" s="193">
        <f>SUM(J11:J14)</f>
        <v>11500000</v>
      </c>
      <c r="K10" s="30"/>
      <c r="L10" s="23"/>
      <c r="M10" s="23"/>
      <c r="N10" s="22"/>
      <c r="O10" s="22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s="31" customFormat="1" ht="15.95" hidden="1" customHeight="1" x14ac:dyDescent="0.3">
      <c r="A11" s="23"/>
      <c r="B11" s="194"/>
      <c r="C11" s="33" t="s">
        <v>12</v>
      </c>
      <c r="D11" s="34" t="s">
        <v>13</v>
      </c>
      <c r="E11" s="35">
        <v>1</v>
      </c>
      <c r="F11" s="36" t="s">
        <v>14</v>
      </c>
      <c r="G11" s="37" t="s">
        <v>15</v>
      </c>
      <c r="H11" s="38">
        <v>10000000</v>
      </c>
      <c r="I11" s="39" t="s">
        <v>15</v>
      </c>
      <c r="J11" s="40">
        <f>E11*H11</f>
        <v>10000000</v>
      </c>
      <c r="K11" s="120">
        <v>15000000</v>
      </c>
      <c r="L11" s="23">
        <v>40</v>
      </c>
      <c r="M11" s="23"/>
      <c r="N11" s="41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s="31" customFormat="1" ht="15.95" hidden="1" customHeight="1" x14ac:dyDescent="0.3">
      <c r="A12" s="23"/>
      <c r="B12" s="194"/>
      <c r="C12" s="33" t="s">
        <v>16</v>
      </c>
      <c r="D12" s="42" t="s">
        <v>18</v>
      </c>
      <c r="E12" s="43">
        <v>1</v>
      </c>
      <c r="F12" s="44" t="s">
        <v>14</v>
      </c>
      <c r="G12" s="45" t="s">
        <v>15</v>
      </c>
      <c r="H12" s="46">
        <v>500000</v>
      </c>
      <c r="I12" s="45" t="s">
        <v>15</v>
      </c>
      <c r="J12" s="47">
        <f>E12*H12</f>
        <v>500000</v>
      </c>
      <c r="K12" s="23"/>
      <c r="L12" s="23"/>
      <c r="M12" s="23"/>
      <c r="N12" s="41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s="31" customFormat="1" ht="15.95" hidden="1" customHeight="1" x14ac:dyDescent="0.3">
      <c r="A13" s="23"/>
      <c r="B13" s="194"/>
      <c r="C13" s="33" t="s">
        <v>17</v>
      </c>
      <c r="D13" s="42" t="s">
        <v>30</v>
      </c>
      <c r="E13" s="43">
        <v>1</v>
      </c>
      <c r="F13" s="44" t="s">
        <v>14</v>
      </c>
      <c r="G13" s="45" t="s">
        <v>15</v>
      </c>
      <c r="H13" s="46">
        <v>500000</v>
      </c>
      <c r="I13" s="45" t="s">
        <v>15</v>
      </c>
      <c r="J13" s="47">
        <f>E13*H13</f>
        <v>500000</v>
      </c>
      <c r="K13" s="23"/>
      <c r="L13" s="23"/>
      <c r="M13" s="23"/>
      <c r="N13" s="41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</row>
    <row r="14" spans="1:64" s="31" customFormat="1" ht="15.95" hidden="1" customHeight="1" x14ac:dyDescent="0.3">
      <c r="A14" s="23"/>
      <c r="B14" s="194"/>
      <c r="C14" s="49" t="s">
        <v>19</v>
      </c>
      <c r="D14" s="119" t="s">
        <v>31</v>
      </c>
      <c r="E14" s="43">
        <v>1</v>
      </c>
      <c r="F14" s="44" t="s">
        <v>14</v>
      </c>
      <c r="G14" s="45" t="s">
        <v>15</v>
      </c>
      <c r="H14" s="46">
        <v>500000</v>
      </c>
      <c r="I14" s="45" t="s">
        <v>15</v>
      </c>
      <c r="J14" s="47">
        <f>E14*H14</f>
        <v>500000</v>
      </c>
      <c r="K14" s="23"/>
      <c r="L14" s="23"/>
      <c r="M14" s="23"/>
      <c r="N14" s="41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</row>
    <row r="15" spans="1:64" s="31" customFormat="1" ht="9.9499999999999993" hidden="1" customHeight="1" x14ac:dyDescent="0.3">
      <c r="A15" s="23"/>
      <c r="B15" s="195"/>
      <c r="C15" s="49"/>
      <c r="D15" s="50"/>
      <c r="E15" s="51"/>
      <c r="F15" s="52"/>
      <c r="G15" s="53"/>
      <c r="H15" s="54"/>
      <c r="I15" s="55"/>
      <c r="J15" s="56"/>
      <c r="K15" s="23"/>
      <c r="L15" s="23"/>
      <c r="M15" s="23"/>
      <c r="N15" s="41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</row>
    <row r="16" spans="1:64" s="31" customFormat="1" ht="9.9499999999999993" hidden="1" customHeight="1" x14ac:dyDescent="0.3">
      <c r="A16" s="23"/>
      <c r="B16" s="195"/>
      <c r="C16" s="49"/>
      <c r="D16" s="50"/>
      <c r="E16" s="51"/>
      <c r="F16" s="52"/>
      <c r="G16" s="53"/>
      <c r="H16" s="54"/>
      <c r="I16" s="55"/>
      <c r="J16" s="56"/>
      <c r="K16" s="23"/>
      <c r="L16" s="23"/>
      <c r="M16" s="23"/>
      <c r="N16" s="41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64" s="31" customFormat="1" ht="16.5" customHeight="1" x14ac:dyDescent="0.3">
      <c r="A17" s="23"/>
      <c r="B17" s="196">
        <v>2</v>
      </c>
      <c r="C17" s="197" t="s">
        <v>32</v>
      </c>
      <c r="D17" s="198"/>
      <c r="E17" s="58"/>
      <c r="F17" s="59"/>
      <c r="G17" s="26"/>
      <c r="H17" s="27"/>
      <c r="I17" s="26" t="s">
        <v>15</v>
      </c>
      <c r="J17" s="199">
        <f>SUM(J18:J22)</f>
        <v>73391438.414999992</v>
      </c>
      <c r="K17" s="30"/>
      <c r="L17" s="23"/>
      <c r="M17" s="23"/>
      <c r="N17" s="41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</row>
    <row r="18" spans="1:64" s="31" customFormat="1" ht="15.95" hidden="1" customHeight="1" x14ac:dyDescent="0.3">
      <c r="A18" s="23"/>
      <c r="B18" s="195"/>
      <c r="C18" s="33" t="s">
        <v>12</v>
      </c>
      <c r="D18" s="34" t="s">
        <v>82</v>
      </c>
      <c r="E18" s="138">
        <f>'Hit. Volume'!E11</f>
        <v>134.70600000000002</v>
      </c>
      <c r="F18" s="139" t="s">
        <v>33</v>
      </c>
      <c r="G18" s="140" t="s">
        <v>15</v>
      </c>
      <c r="H18" s="141">
        <f>'[1]REKAP HSP'!$G$31</f>
        <v>178825</v>
      </c>
      <c r="I18" s="140" t="s">
        <v>15</v>
      </c>
      <c r="J18" s="142">
        <f>E18*H18</f>
        <v>24088800.450000003</v>
      </c>
      <c r="K18" s="23"/>
      <c r="L18" s="23"/>
      <c r="M18" s="23"/>
      <c r="N18" s="41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1:64" s="31" customFormat="1" ht="15.95" hidden="1" customHeight="1" x14ac:dyDescent="0.3">
      <c r="A19" s="23"/>
      <c r="B19" s="195"/>
      <c r="C19" s="33" t="s">
        <v>16</v>
      </c>
      <c r="D19" s="42" t="s">
        <v>44</v>
      </c>
      <c r="E19" s="43">
        <f>E18/3</f>
        <v>44.902000000000008</v>
      </c>
      <c r="F19" s="143" t="s">
        <v>33</v>
      </c>
      <c r="G19" s="45" t="s">
        <v>15</v>
      </c>
      <c r="H19" s="46">
        <f>'[1]REKAP HSP'!$G$39</f>
        <v>63825</v>
      </c>
      <c r="I19" s="45" t="s">
        <v>15</v>
      </c>
      <c r="J19" s="47">
        <f t="shared" ref="J19:J22" si="0">E19*H19</f>
        <v>2865870.1500000004</v>
      </c>
      <c r="K19" s="23"/>
      <c r="L19" s="23"/>
      <c r="M19" s="23"/>
      <c r="N19" s="41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</row>
    <row r="20" spans="1:64" s="31" customFormat="1" ht="15.95" hidden="1" customHeight="1" x14ac:dyDescent="0.3">
      <c r="A20" s="23"/>
      <c r="B20" s="195"/>
      <c r="C20" s="49" t="s">
        <v>17</v>
      </c>
      <c r="D20" s="119" t="s">
        <v>101</v>
      </c>
      <c r="E20" s="51">
        <f>'Hit. Volume'!E37</f>
        <v>354.73499999999996</v>
      </c>
      <c r="F20" s="143" t="s">
        <v>33</v>
      </c>
      <c r="G20" s="45" t="s">
        <v>15</v>
      </c>
      <c r="H20" s="46">
        <f>'[1]REKAP HSP'!$G$44</f>
        <v>115575</v>
      </c>
      <c r="I20" s="45" t="s">
        <v>15</v>
      </c>
      <c r="J20" s="47">
        <f t="shared" si="0"/>
        <v>40998497.624999993</v>
      </c>
      <c r="K20" s="23"/>
      <c r="L20" s="23"/>
      <c r="M20" s="23"/>
      <c r="N20" s="41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</row>
    <row r="21" spans="1:64" s="31" customFormat="1" ht="15.95" hidden="1" customHeight="1" x14ac:dyDescent="0.3">
      <c r="A21" s="23"/>
      <c r="B21" s="195"/>
      <c r="C21" s="49" t="s">
        <v>19</v>
      </c>
      <c r="D21" s="119" t="s">
        <v>83</v>
      </c>
      <c r="E21" s="51">
        <f>'Hit. Volume'!E46</f>
        <v>11.25</v>
      </c>
      <c r="F21" s="143" t="s">
        <v>33</v>
      </c>
      <c r="G21" s="45" t="s">
        <v>15</v>
      </c>
      <c r="H21" s="46">
        <f>'[1]REKAP HSP'!$G$41</f>
        <v>313030</v>
      </c>
      <c r="I21" s="45" t="s">
        <v>15</v>
      </c>
      <c r="J21" s="47">
        <f t="shared" si="0"/>
        <v>3521587.5</v>
      </c>
      <c r="K21" s="23"/>
      <c r="L21" s="23"/>
      <c r="M21" s="23"/>
      <c r="N21" s="41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</row>
    <row r="22" spans="1:64" s="31" customFormat="1" ht="15.95" hidden="1" customHeight="1" x14ac:dyDescent="0.3">
      <c r="A22" s="23"/>
      <c r="B22" s="195"/>
      <c r="C22" s="49" t="s">
        <v>20</v>
      </c>
      <c r="D22" s="119" t="s">
        <v>86</v>
      </c>
      <c r="E22" s="51">
        <f>'Hit. Volume'!E55</f>
        <v>6.1230000000000002</v>
      </c>
      <c r="F22" s="143" t="s">
        <v>33</v>
      </c>
      <c r="G22" s="45" t="s">
        <v>15</v>
      </c>
      <c r="H22" s="46">
        <f>H21</f>
        <v>313030</v>
      </c>
      <c r="I22" s="45" t="s">
        <v>15</v>
      </c>
      <c r="J22" s="47">
        <f t="shared" si="0"/>
        <v>1916682.6900000002</v>
      </c>
      <c r="K22" s="23"/>
      <c r="L22" s="23"/>
      <c r="M22" s="23"/>
      <c r="N22" s="41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</row>
    <row r="23" spans="1:64" s="31" customFormat="1" ht="9.9499999999999993" hidden="1" customHeight="1" x14ac:dyDescent="0.3">
      <c r="A23" s="23"/>
      <c r="B23" s="195"/>
      <c r="C23" s="49"/>
      <c r="D23" s="50"/>
      <c r="E23" s="150"/>
      <c r="F23" s="145"/>
      <c r="G23" s="146"/>
      <c r="H23" s="147"/>
      <c r="I23" s="148"/>
      <c r="J23" s="149"/>
      <c r="K23" s="23"/>
      <c r="L23" s="23"/>
      <c r="M23" s="23"/>
      <c r="N23" s="41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4" spans="1:64" s="31" customFormat="1" ht="16.5" customHeight="1" x14ac:dyDescent="0.3">
      <c r="A24" s="23"/>
      <c r="B24" s="196">
        <v>3</v>
      </c>
      <c r="C24" s="197" t="s">
        <v>45</v>
      </c>
      <c r="D24" s="198"/>
      <c r="E24" s="151"/>
      <c r="F24" s="59"/>
      <c r="G24" s="26"/>
      <c r="H24" s="27"/>
      <c r="I24" s="26" t="s">
        <v>15</v>
      </c>
      <c r="J24" s="199">
        <f>SUM(J25:J28)</f>
        <v>93770519.402999997</v>
      </c>
      <c r="K24" s="30"/>
      <c r="L24" s="23"/>
      <c r="M24" s="23"/>
      <c r="N24" s="41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</row>
    <row r="25" spans="1:64" s="31" customFormat="1" ht="15.95" hidden="1" customHeight="1" x14ac:dyDescent="0.3">
      <c r="A25" s="23"/>
      <c r="B25" s="195"/>
      <c r="C25" s="33" t="s">
        <v>12</v>
      </c>
      <c r="D25" s="42" t="s">
        <v>84</v>
      </c>
      <c r="E25" s="43">
        <f>'Hit. Volume'!E66</f>
        <v>22.5</v>
      </c>
      <c r="F25" s="143" t="s">
        <v>33</v>
      </c>
      <c r="G25" s="45" t="s">
        <v>15</v>
      </c>
      <c r="H25" s="46">
        <f>'[1]REKAP HSP'!$G$60</f>
        <v>1414356</v>
      </c>
      <c r="I25" s="45" t="s">
        <v>15</v>
      </c>
      <c r="J25" s="47">
        <f t="shared" ref="J25:J28" si="1">E25*H25</f>
        <v>31823010</v>
      </c>
      <c r="K25" s="23"/>
      <c r="L25" s="23"/>
      <c r="M25" s="23"/>
      <c r="N25" s="41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</row>
    <row r="26" spans="1:64" s="31" customFormat="1" ht="15.95" hidden="1" customHeight="1" x14ac:dyDescent="0.3">
      <c r="A26" s="23"/>
      <c r="B26" s="195"/>
      <c r="C26" s="49" t="s">
        <v>16</v>
      </c>
      <c r="D26" s="119" t="s">
        <v>103</v>
      </c>
      <c r="E26" s="51">
        <f>'Hit. Volume'!E75</f>
        <v>3.0615000000000001</v>
      </c>
      <c r="F26" s="143" t="s">
        <v>33</v>
      </c>
      <c r="G26" s="45" t="s">
        <v>15</v>
      </c>
      <c r="H26" s="46">
        <f>'[1]REKAP HSP'!$G$89</f>
        <v>7079883</v>
      </c>
      <c r="I26" s="45" t="s">
        <v>15</v>
      </c>
      <c r="J26" s="47">
        <f t="shared" si="1"/>
        <v>21675061.804500002</v>
      </c>
      <c r="K26" s="23"/>
      <c r="L26" s="23"/>
      <c r="M26" s="23"/>
      <c r="N26" s="41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</row>
    <row r="27" spans="1:64" s="31" customFormat="1" ht="15.95" hidden="1" customHeight="1" x14ac:dyDescent="0.3">
      <c r="A27" s="23"/>
      <c r="B27" s="195"/>
      <c r="C27" s="49" t="s">
        <v>17</v>
      </c>
      <c r="D27" s="119" t="s">
        <v>87</v>
      </c>
      <c r="E27" s="51">
        <f>'Hit. Volume'!E85</f>
        <v>1.9889999999999999</v>
      </c>
      <c r="F27" s="143" t="s">
        <v>33</v>
      </c>
      <c r="G27" s="45" t="s">
        <v>15</v>
      </c>
      <c r="H27" s="46">
        <f>'[1]REKAP HSP'!$G$92</f>
        <v>7244884</v>
      </c>
      <c r="I27" s="45" t="s">
        <v>15</v>
      </c>
      <c r="J27" s="47">
        <f t="shared" si="1"/>
        <v>14410074.275999999</v>
      </c>
      <c r="K27" s="23"/>
      <c r="L27" s="23"/>
      <c r="M27" s="23"/>
      <c r="N27" s="41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64" s="31" customFormat="1" ht="15.95" hidden="1" customHeight="1" x14ac:dyDescent="0.3">
      <c r="A28" s="23"/>
      <c r="B28" s="195"/>
      <c r="C28" s="49" t="s">
        <v>19</v>
      </c>
      <c r="D28" s="119" t="s">
        <v>105</v>
      </c>
      <c r="E28" s="51">
        <f>'Hit. Volume'!E94</f>
        <v>3.0615000000000001</v>
      </c>
      <c r="F28" s="143" t="s">
        <v>33</v>
      </c>
      <c r="G28" s="45" t="s">
        <v>15</v>
      </c>
      <c r="H28" s="46">
        <f>'[1]REKAP HSP'!$G$91</f>
        <v>8447615</v>
      </c>
      <c r="I28" s="45" t="s">
        <v>15</v>
      </c>
      <c r="J28" s="47">
        <f t="shared" si="1"/>
        <v>25862373.322500002</v>
      </c>
      <c r="K28" s="23"/>
      <c r="L28" s="23"/>
      <c r="M28" s="23"/>
      <c r="N28" s="41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</row>
    <row r="29" spans="1:64" s="31" customFormat="1" ht="9.9499999999999993" hidden="1" customHeight="1" x14ac:dyDescent="0.3">
      <c r="A29" s="23"/>
      <c r="B29" s="195"/>
      <c r="C29" s="49"/>
      <c r="D29" s="50"/>
      <c r="E29" s="150"/>
      <c r="F29" s="145"/>
      <c r="G29" s="146"/>
      <c r="H29" s="147"/>
      <c r="I29" s="148"/>
      <c r="J29" s="149"/>
      <c r="K29" s="23"/>
      <c r="L29" s="23"/>
      <c r="M29" s="23"/>
      <c r="N29" s="41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64" s="31" customFormat="1" ht="16.5" customHeight="1" x14ac:dyDescent="0.3">
      <c r="A30" s="23"/>
      <c r="B30" s="196">
        <v>4</v>
      </c>
      <c r="C30" s="197" t="s">
        <v>51</v>
      </c>
      <c r="D30" s="198"/>
      <c r="E30" s="151"/>
      <c r="F30" s="59"/>
      <c r="G30" s="26"/>
      <c r="H30" s="27"/>
      <c r="I30" s="26" t="s">
        <v>15</v>
      </c>
      <c r="J30" s="199">
        <f>SUM(J31:J39)</f>
        <v>229273103.54349998</v>
      </c>
      <c r="K30" s="30"/>
      <c r="L30" s="23"/>
      <c r="M30" s="23"/>
      <c r="N30" s="41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</row>
    <row r="31" spans="1:64" s="31" customFormat="1" ht="16.5" hidden="1" customHeight="1" x14ac:dyDescent="0.3">
      <c r="A31" s="23"/>
      <c r="B31" s="195"/>
      <c r="C31" s="163" t="s">
        <v>12</v>
      </c>
      <c r="D31" s="161" t="s">
        <v>85</v>
      </c>
      <c r="E31" s="162">
        <f>'Hit. Volume'!E105</f>
        <v>18.369</v>
      </c>
      <c r="F31" s="139" t="s">
        <v>33</v>
      </c>
      <c r="G31" s="140" t="s">
        <v>15</v>
      </c>
      <c r="H31" s="141">
        <f>'[1]REKAP HSP'!$G$54</f>
        <v>570009</v>
      </c>
      <c r="I31" s="140" t="s">
        <v>15</v>
      </c>
      <c r="J31" s="142">
        <f t="shared" ref="J31:J39" si="2">E31*H31</f>
        <v>10470495.321</v>
      </c>
      <c r="K31" s="30"/>
      <c r="L31" s="23"/>
      <c r="M31" s="23"/>
      <c r="N31" s="41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pans="1:64" s="31" customFormat="1" ht="16.5" hidden="1" customHeight="1" x14ac:dyDescent="0.3">
      <c r="A32" s="23"/>
      <c r="B32" s="195"/>
      <c r="C32" s="33" t="s">
        <v>16</v>
      </c>
      <c r="D32" s="61" t="s">
        <v>106</v>
      </c>
      <c r="E32" s="164">
        <f>'Hit. Volume'!E121</f>
        <v>99.498750000000001</v>
      </c>
      <c r="F32" s="143" t="s">
        <v>33</v>
      </c>
      <c r="G32" s="45" t="s">
        <v>15</v>
      </c>
      <c r="H32" s="144">
        <f>'[1]REKAP HSP'!$G$47</f>
        <v>1124654</v>
      </c>
      <c r="I32" s="45" t="s">
        <v>15</v>
      </c>
      <c r="J32" s="47">
        <f t="shared" si="2"/>
        <v>111901667.1825</v>
      </c>
      <c r="K32" s="30"/>
      <c r="L32" s="23"/>
      <c r="M32" s="23"/>
      <c r="N32" s="41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64" s="31" customFormat="1" ht="16.5" hidden="1" customHeight="1" x14ac:dyDescent="0.3">
      <c r="A33" s="23"/>
      <c r="B33" s="195"/>
      <c r="C33" s="33" t="s">
        <v>17</v>
      </c>
      <c r="D33" s="61" t="s">
        <v>88</v>
      </c>
      <c r="E33" s="164">
        <f>'Hit. Volume'!E139</f>
        <v>82.22999999999999</v>
      </c>
      <c r="F33" s="143" t="s">
        <v>48</v>
      </c>
      <c r="G33" s="45" t="s">
        <v>15</v>
      </c>
      <c r="H33" s="144">
        <f>'[1]REKAP HSP'!$G$171</f>
        <v>277446</v>
      </c>
      <c r="I33" s="45" t="s">
        <v>15</v>
      </c>
      <c r="J33" s="47">
        <f t="shared" si="2"/>
        <v>22814384.579999998</v>
      </c>
      <c r="K33" s="30"/>
      <c r="L33" s="23"/>
      <c r="M33" s="23"/>
      <c r="N33" s="41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64" s="31" customFormat="1" ht="16.5" hidden="1" customHeight="1" x14ac:dyDescent="0.3">
      <c r="A34" s="23"/>
      <c r="B34" s="195"/>
      <c r="C34" s="33" t="s">
        <v>19</v>
      </c>
      <c r="D34" s="61" t="s">
        <v>89</v>
      </c>
      <c r="E34" s="164">
        <f>E33*2</f>
        <v>164.45999999999998</v>
      </c>
      <c r="F34" s="143" t="s">
        <v>48</v>
      </c>
      <c r="G34" s="45" t="s">
        <v>15</v>
      </c>
      <c r="H34" s="144">
        <f>'[1]REKAP HSP'!$G$180</f>
        <v>127834</v>
      </c>
      <c r="I34" s="45" t="s">
        <v>15</v>
      </c>
      <c r="J34" s="47">
        <f t="shared" si="2"/>
        <v>21023579.639999997</v>
      </c>
      <c r="K34" s="30"/>
      <c r="L34" s="23"/>
      <c r="M34" s="23"/>
      <c r="N34" s="41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</row>
    <row r="35" spans="1:64" s="31" customFormat="1" ht="16.5" hidden="1" customHeight="1" x14ac:dyDescent="0.3">
      <c r="A35" s="23"/>
      <c r="B35" s="195"/>
      <c r="C35" s="33" t="s">
        <v>20</v>
      </c>
      <c r="D35" s="61" t="s">
        <v>90</v>
      </c>
      <c r="E35" s="164">
        <f>E34</f>
        <v>164.45999999999998</v>
      </c>
      <c r="F35" s="143" t="s">
        <v>48</v>
      </c>
      <c r="G35" s="45" t="s">
        <v>15</v>
      </c>
      <c r="H35" s="144">
        <f>'[1]REKAP HSP'!$G$203</f>
        <v>68442</v>
      </c>
      <c r="I35" s="45" t="s">
        <v>15</v>
      </c>
      <c r="J35" s="47">
        <f t="shared" si="2"/>
        <v>11255971.319999998</v>
      </c>
      <c r="K35" s="30"/>
      <c r="L35" s="23"/>
      <c r="M35" s="23"/>
      <c r="N35" s="41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</row>
    <row r="36" spans="1:64" s="31" customFormat="1" ht="16.5" hidden="1" customHeight="1" x14ac:dyDescent="0.3">
      <c r="A36" s="23"/>
      <c r="B36" s="195"/>
      <c r="C36" s="33" t="s">
        <v>21</v>
      </c>
      <c r="D36" s="61" t="s">
        <v>108</v>
      </c>
      <c r="E36" s="164">
        <f>'Hit. Volume'!E147</f>
        <v>63</v>
      </c>
      <c r="F36" s="143" t="s">
        <v>48</v>
      </c>
      <c r="G36" s="45" t="s">
        <v>15</v>
      </c>
      <c r="H36" s="144">
        <f>'[1]REKAP HSP'!$G$292</f>
        <v>402743</v>
      </c>
      <c r="I36" s="45" t="s">
        <v>15</v>
      </c>
      <c r="J36" s="47">
        <f t="shared" si="2"/>
        <v>25372809</v>
      </c>
      <c r="K36" s="30"/>
      <c r="L36" s="23"/>
      <c r="M36" s="23"/>
      <c r="N36" s="41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64" s="31" customFormat="1" ht="15.95" hidden="1" customHeight="1" x14ac:dyDescent="0.3">
      <c r="A37" s="23"/>
      <c r="B37" s="195"/>
      <c r="C37" s="33" t="s">
        <v>22</v>
      </c>
      <c r="D37" s="42" t="s">
        <v>109</v>
      </c>
      <c r="E37" s="43">
        <f>'Hit. Volume'!E170</f>
        <v>37</v>
      </c>
      <c r="F37" s="143" t="s">
        <v>48</v>
      </c>
      <c r="G37" s="45" t="s">
        <v>15</v>
      </c>
      <c r="H37" s="46">
        <f>'[1]REKAP HSP'!$G$242</f>
        <v>384754</v>
      </c>
      <c r="I37" s="45" t="s">
        <v>15</v>
      </c>
      <c r="J37" s="47">
        <f t="shared" si="2"/>
        <v>14235898</v>
      </c>
      <c r="K37" s="23"/>
      <c r="L37" s="23"/>
      <c r="M37" s="23"/>
      <c r="N37" s="41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</row>
    <row r="38" spans="1:64" s="31" customFormat="1" ht="15.95" hidden="1" customHeight="1" x14ac:dyDescent="0.3">
      <c r="A38" s="23"/>
      <c r="B38" s="195"/>
      <c r="C38" s="49" t="s">
        <v>59</v>
      </c>
      <c r="D38" s="119" t="s">
        <v>110</v>
      </c>
      <c r="E38" s="43">
        <f>'Hit. Volume'!E178</f>
        <v>4.5</v>
      </c>
      <c r="F38" s="143" t="s">
        <v>48</v>
      </c>
      <c r="G38" s="45" t="s">
        <v>15</v>
      </c>
      <c r="H38" s="46">
        <f>'[1]REKAP HSP'!$G$245</f>
        <v>401321</v>
      </c>
      <c r="I38" s="45" t="s">
        <v>15</v>
      </c>
      <c r="J38" s="47">
        <f t="shared" si="2"/>
        <v>1805944.5</v>
      </c>
      <c r="K38" s="23"/>
      <c r="L38" s="23"/>
      <c r="M38" s="23"/>
      <c r="N38" s="41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</row>
    <row r="39" spans="1:64" s="31" customFormat="1" ht="15.95" hidden="1" customHeight="1" x14ac:dyDescent="0.3">
      <c r="A39" s="23"/>
      <c r="B39" s="195"/>
      <c r="C39" s="49" t="s">
        <v>60</v>
      </c>
      <c r="D39" s="119" t="s">
        <v>111</v>
      </c>
      <c r="E39" s="51">
        <f>'Hit. Volume'!E197</f>
        <v>21</v>
      </c>
      <c r="F39" s="143" t="s">
        <v>48</v>
      </c>
      <c r="G39" s="45" t="s">
        <v>15</v>
      </c>
      <c r="H39" s="46">
        <f>'[1]REKAP HSP'!$G$257</f>
        <v>494874</v>
      </c>
      <c r="I39" s="45" t="s">
        <v>15</v>
      </c>
      <c r="J39" s="47">
        <f t="shared" si="2"/>
        <v>10392354</v>
      </c>
      <c r="K39" s="23"/>
      <c r="L39" s="23"/>
      <c r="M39" s="23"/>
      <c r="N39" s="41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</row>
    <row r="40" spans="1:64" s="31" customFormat="1" ht="9.9499999999999993" hidden="1" customHeight="1" x14ac:dyDescent="0.3">
      <c r="A40" s="23"/>
      <c r="B40" s="195"/>
      <c r="C40" s="49"/>
      <c r="D40" s="50"/>
      <c r="E40" s="152"/>
      <c r="F40" s="52"/>
      <c r="G40" s="53"/>
      <c r="H40" s="54"/>
      <c r="I40" s="55"/>
      <c r="J40" s="56"/>
      <c r="K40" s="23"/>
      <c r="L40" s="23" t="s">
        <v>94</v>
      </c>
      <c r="M40" s="23" t="s">
        <v>96</v>
      </c>
      <c r="O40" s="41" t="s">
        <v>95</v>
      </c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</row>
    <row r="41" spans="1:64" s="31" customFormat="1" ht="16.5" customHeight="1" x14ac:dyDescent="0.3">
      <c r="A41" s="23"/>
      <c r="B41" s="196">
        <v>5</v>
      </c>
      <c r="C41" s="197" t="s">
        <v>99</v>
      </c>
      <c r="D41" s="198"/>
      <c r="E41" s="151"/>
      <c r="F41" s="59"/>
      <c r="G41" s="26"/>
      <c r="H41" s="27"/>
      <c r="I41" s="26" t="s">
        <v>15</v>
      </c>
      <c r="J41" s="199">
        <f>SUM(J42:J45)</f>
        <v>199062866.736</v>
      </c>
      <c r="K41" s="30"/>
      <c r="L41" s="23"/>
      <c r="M41" s="167">
        <v>65000</v>
      </c>
      <c r="O41" s="168">
        <v>0.15</v>
      </c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</row>
    <row r="42" spans="1:64" s="31" customFormat="1" ht="15.95" hidden="1" customHeight="1" x14ac:dyDescent="0.3">
      <c r="A42" s="23"/>
      <c r="B42" s="195"/>
      <c r="C42" s="33" t="s">
        <v>12</v>
      </c>
      <c r="D42" s="42" t="s">
        <v>113</v>
      </c>
      <c r="E42" s="43">
        <f>'Hit. Volume'!E223</f>
        <v>315.476</v>
      </c>
      <c r="F42" s="139" t="s">
        <v>48</v>
      </c>
      <c r="G42" s="45" t="s">
        <v>15</v>
      </c>
      <c r="H42" s="46">
        <f>'[1]REKAP HSP'!$G$147</f>
        <v>287803</v>
      </c>
      <c r="I42" s="45" t="s">
        <v>15</v>
      </c>
      <c r="J42" s="47">
        <f t="shared" ref="J42:J45" si="3">E42*H42</f>
        <v>90794939.228</v>
      </c>
      <c r="K42" s="23"/>
      <c r="L42" s="23"/>
      <c r="M42" s="23"/>
      <c r="N42" s="41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</row>
    <row r="43" spans="1:64" s="31" customFormat="1" ht="15.95" hidden="1" customHeight="1" x14ac:dyDescent="0.3">
      <c r="A43" s="23"/>
      <c r="B43" s="195"/>
      <c r="C43" s="33" t="s">
        <v>16</v>
      </c>
      <c r="D43" s="42" t="s">
        <v>116</v>
      </c>
      <c r="E43" s="43">
        <f>E42</f>
        <v>315.476</v>
      </c>
      <c r="F43" s="143" t="s">
        <v>48</v>
      </c>
      <c r="G43" s="45" t="s">
        <v>15</v>
      </c>
      <c r="H43" s="46">
        <f>'[1]REKAP HSP'!$G$309</f>
        <v>295113</v>
      </c>
      <c r="I43" s="45" t="s">
        <v>15</v>
      </c>
      <c r="J43" s="47">
        <f t="shared" si="3"/>
        <v>93101068.788000003</v>
      </c>
      <c r="K43" s="23"/>
      <c r="L43" s="23"/>
      <c r="M43" s="23"/>
      <c r="N43" s="41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</row>
    <row r="44" spans="1:64" s="31" customFormat="1" ht="15.95" hidden="1" customHeight="1" x14ac:dyDescent="0.3">
      <c r="A44" s="23"/>
      <c r="B44" s="195"/>
      <c r="C44" s="49" t="s">
        <v>17</v>
      </c>
      <c r="D44" s="119" t="s">
        <v>117</v>
      </c>
      <c r="E44" s="51">
        <f>'Hit. Volume'!E227</f>
        <v>74.400000000000006</v>
      </c>
      <c r="F44" s="143" t="s">
        <v>43</v>
      </c>
      <c r="G44" s="45" t="s">
        <v>15</v>
      </c>
      <c r="H44" s="46">
        <f>'[1]REKAP HSP'!$G$339</f>
        <v>114969</v>
      </c>
      <c r="I44" s="45" t="s">
        <v>15</v>
      </c>
      <c r="J44" s="47">
        <f t="shared" si="3"/>
        <v>8553693.6000000015</v>
      </c>
      <c r="K44" s="23">
        <f>440.4/12</f>
        <v>36.699999999999996</v>
      </c>
      <c r="L44" s="120">
        <f>43900*355.23</f>
        <v>15594597</v>
      </c>
      <c r="M44" s="122">
        <f>L44*15%</f>
        <v>2339189.5499999998</v>
      </c>
      <c r="N44" s="41">
        <f>L44+M44</f>
        <v>17933786.550000001</v>
      </c>
      <c r="O44" s="23" t="s">
        <v>97</v>
      </c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</row>
    <row r="45" spans="1:64" s="31" customFormat="1" ht="15.6" hidden="1" customHeight="1" x14ac:dyDescent="0.3">
      <c r="A45" s="23"/>
      <c r="B45" s="195"/>
      <c r="C45" s="49" t="s">
        <v>19</v>
      </c>
      <c r="D45" s="119" t="s">
        <v>118</v>
      </c>
      <c r="E45" s="51">
        <f>'Hit. Volume'!E231</f>
        <v>66.319999999999993</v>
      </c>
      <c r="F45" s="143" t="s">
        <v>43</v>
      </c>
      <c r="G45" s="45" t="s">
        <v>15</v>
      </c>
      <c r="H45" s="46">
        <f>'[1]REKAP HSP'!$G$314</f>
        <v>99716</v>
      </c>
      <c r="I45" s="45" t="s">
        <v>15</v>
      </c>
      <c r="J45" s="47">
        <f t="shared" si="3"/>
        <v>6613165.1199999992</v>
      </c>
      <c r="K45" s="23"/>
      <c r="L45" s="120">
        <f>368000</f>
        <v>368000</v>
      </c>
      <c r="M45" s="122">
        <f>13.92*M41</f>
        <v>904800</v>
      </c>
      <c r="N45" s="41">
        <f>L45+M45</f>
        <v>1272800</v>
      </c>
      <c r="O45" s="120">
        <f>N45*O41</f>
        <v>190920</v>
      </c>
      <c r="P45" s="123">
        <f>O45+N45</f>
        <v>1463720</v>
      </c>
      <c r="Q45" s="23" t="s">
        <v>98</v>
      </c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</row>
    <row r="46" spans="1:64" s="31" customFormat="1" ht="15.6" hidden="1" customHeight="1" x14ac:dyDescent="0.3">
      <c r="A46" s="23"/>
      <c r="B46" s="195"/>
      <c r="C46" s="49"/>
      <c r="D46" s="50"/>
      <c r="E46" s="152"/>
      <c r="F46" s="52"/>
      <c r="G46" s="53"/>
      <c r="H46" s="54"/>
      <c r="I46" s="55"/>
      <c r="J46" s="56"/>
      <c r="K46" s="23"/>
      <c r="L46" s="23"/>
      <c r="M46" s="23"/>
      <c r="N46" s="41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</row>
    <row r="47" spans="1:64" s="31" customFormat="1" ht="15.6" customHeight="1" x14ac:dyDescent="0.3">
      <c r="A47" s="23"/>
      <c r="B47" s="196">
        <v>6</v>
      </c>
      <c r="C47" s="197" t="s">
        <v>121</v>
      </c>
      <c r="D47" s="198"/>
      <c r="E47" s="151"/>
      <c r="F47" s="59"/>
      <c r="G47" s="26"/>
      <c r="H47" s="27"/>
      <c r="I47" s="26" t="s">
        <v>15</v>
      </c>
      <c r="J47" s="199">
        <f>SUM(J48:J54)</f>
        <v>95852093.859210014</v>
      </c>
      <c r="K47" s="23"/>
      <c r="L47" s="23"/>
      <c r="M47" s="23"/>
      <c r="N47" s="41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</row>
    <row r="48" spans="1:64" s="31" customFormat="1" ht="15.6" hidden="1" customHeight="1" x14ac:dyDescent="0.3">
      <c r="A48" s="23"/>
      <c r="B48" s="195"/>
      <c r="C48" s="33" t="s">
        <v>12</v>
      </c>
      <c r="D48" s="42" t="s">
        <v>119</v>
      </c>
      <c r="E48" s="43">
        <f>'Hit. Volume'!E243</f>
        <v>0.99900000000000011</v>
      </c>
      <c r="F48" s="139" t="s">
        <v>33</v>
      </c>
      <c r="G48" s="45" t="s">
        <v>15</v>
      </c>
      <c r="H48" s="46">
        <f>[2]HPS!$H$71</f>
        <v>5029746.1900000004</v>
      </c>
      <c r="I48" s="45" t="s">
        <v>15</v>
      </c>
      <c r="J48" s="47">
        <f t="shared" ref="J48:J54" si="4">E48*H48</f>
        <v>5024716.443810001</v>
      </c>
      <c r="K48" s="23"/>
      <c r="L48" s="23"/>
      <c r="M48" s="23"/>
      <c r="N48" s="41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</row>
    <row r="49" spans="1:64" s="31" customFormat="1" ht="15.6" hidden="1" customHeight="1" x14ac:dyDescent="0.3">
      <c r="A49" s="23"/>
      <c r="B49" s="195"/>
      <c r="C49" s="33" t="s">
        <v>16</v>
      </c>
      <c r="D49" s="42" t="s">
        <v>122</v>
      </c>
      <c r="E49" s="43">
        <f>'Hit. Volume'!E252</f>
        <v>1.2600000000000002</v>
      </c>
      <c r="F49" s="143" t="s">
        <v>48</v>
      </c>
      <c r="G49" s="45" t="s">
        <v>15</v>
      </c>
      <c r="H49" s="46">
        <f>H48</f>
        <v>5029746.1900000004</v>
      </c>
      <c r="I49" s="45" t="s">
        <v>15</v>
      </c>
      <c r="J49" s="47">
        <f t="shared" si="4"/>
        <v>6337480.1994000021</v>
      </c>
      <c r="K49" s="23"/>
      <c r="L49" s="23"/>
      <c r="M49" s="23"/>
      <c r="N49" s="41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</row>
    <row r="50" spans="1:64" s="31" customFormat="1" ht="15.6" hidden="1" customHeight="1" x14ac:dyDescent="0.3">
      <c r="A50" s="23"/>
      <c r="B50" s="195"/>
      <c r="C50" s="49" t="s">
        <v>17</v>
      </c>
      <c r="D50" s="119" t="s">
        <v>123</v>
      </c>
      <c r="E50" s="51">
        <f>'Hit. Volume'!E281</f>
        <v>132.84</v>
      </c>
      <c r="F50" s="143" t="s">
        <v>48</v>
      </c>
      <c r="G50" s="45" t="s">
        <v>15</v>
      </c>
      <c r="H50" s="46">
        <f>'[1]REKAP HSP'!$G$342</f>
        <v>138647</v>
      </c>
      <c r="I50" s="45" t="s">
        <v>15</v>
      </c>
      <c r="J50" s="47">
        <f t="shared" si="4"/>
        <v>18417867.48</v>
      </c>
      <c r="K50" s="23"/>
      <c r="L50" s="23"/>
      <c r="M50" s="23"/>
      <c r="N50" s="41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</row>
    <row r="51" spans="1:64" s="31" customFormat="1" ht="15.6" hidden="1" customHeight="1" x14ac:dyDescent="0.3">
      <c r="A51" s="23"/>
      <c r="B51" s="195"/>
      <c r="C51" s="49" t="s">
        <v>19</v>
      </c>
      <c r="D51" s="119" t="s">
        <v>124</v>
      </c>
      <c r="E51" s="51">
        <f>'Hit. Volume'!E298</f>
        <v>19.8</v>
      </c>
      <c r="F51" s="143" t="s">
        <v>48</v>
      </c>
      <c r="G51" s="45" t="s">
        <v>15</v>
      </c>
      <c r="H51" s="46">
        <f>'[1]REKAP HSP'!$G$140</f>
        <v>119592</v>
      </c>
      <c r="I51" s="45" t="s">
        <v>15</v>
      </c>
      <c r="J51" s="47">
        <f t="shared" si="4"/>
        <v>2367921.6</v>
      </c>
      <c r="K51" s="23"/>
      <c r="L51" s="23"/>
      <c r="M51" s="23"/>
      <c r="N51" s="41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</row>
    <row r="52" spans="1:64" s="31" customFormat="1" ht="15.6" hidden="1" customHeight="1" x14ac:dyDescent="0.3">
      <c r="A52" s="23"/>
      <c r="B52" s="195"/>
      <c r="C52" s="49" t="s">
        <v>20</v>
      </c>
      <c r="D52" s="119" t="s">
        <v>128</v>
      </c>
      <c r="E52" s="51">
        <f>'Hit. Volume'!E335</f>
        <v>0.72096000000000005</v>
      </c>
      <c r="F52" s="143" t="s">
        <v>33</v>
      </c>
      <c r="G52" s="45" t="s">
        <v>15</v>
      </c>
      <c r="H52" s="46">
        <f>'[1]REKAP HSP'!$G$322</f>
        <v>12545350</v>
      </c>
      <c r="I52" s="45" t="s">
        <v>15</v>
      </c>
      <c r="J52" s="47">
        <f t="shared" si="4"/>
        <v>9044695.5360000003</v>
      </c>
      <c r="K52" s="23"/>
      <c r="L52" s="23"/>
      <c r="M52" s="23"/>
      <c r="N52" s="41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</row>
    <row r="53" spans="1:64" s="31" customFormat="1" ht="15.6" hidden="1" customHeight="1" x14ac:dyDescent="0.3">
      <c r="A53" s="23"/>
      <c r="B53" s="195"/>
      <c r="C53" s="49" t="s">
        <v>21</v>
      </c>
      <c r="D53" s="119" t="s">
        <v>129</v>
      </c>
      <c r="E53" s="51">
        <f>'Hit. Volume'!E354</f>
        <v>33.450000000000003</v>
      </c>
      <c r="F53" s="143" t="s">
        <v>48</v>
      </c>
      <c r="G53" s="45" t="s">
        <v>15</v>
      </c>
      <c r="H53" s="46">
        <f>'[1]REKAP HSP'!$G$326</f>
        <v>1434625</v>
      </c>
      <c r="I53" s="45" t="s">
        <v>15</v>
      </c>
      <c r="J53" s="47">
        <f t="shared" si="4"/>
        <v>47988206.250000007</v>
      </c>
      <c r="K53" s="23"/>
      <c r="L53" s="23"/>
      <c r="M53" s="23"/>
      <c r="N53" s="41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</row>
    <row r="54" spans="1:64" s="31" customFormat="1" ht="15.6" hidden="1" customHeight="1" x14ac:dyDescent="0.3">
      <c r="A54" s="23"/>
      <c r="B54" s="195"/>
      <c r="C54" s="49" t="s">
        <v>22</v>
      </c>
      <c r="D54" s="119" t="s">
        <v>132</v>
      </c>
      <c r="E54" s="51">
        <f>'Hit. Volume'!E373</f>
        <v>7.11</v>
      </c>
      <c r="F54" s="143" t="s">
        <v>48</v>
      </c>
      <c r="G54" s="45" t="s">
        <v>15</v>
      </c>
      <c r="H54" s="46">
        <f>'[1]REKAP HSP'!$G$328</f>
        <v>938285</v>
      </c>
      <c r="I54" s="45" t="s">
        <v>15</v>
      </c>
      <c r="J54" s="47">
        <f t="shared" si="4"/>
        <v>6671206.3500000006</v>
      </c>
      <c r="K54" s="23"/>
      <c r="L54" s="23"/>
      <c r="M54" s="23"/>
      <c r="N54" s="41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</row>
    <row r="55" spans="1:64" s="31" customFormat="1" ht="15.6" hidden="1" customHeight="1" x14ac:dyDescent="0.3">
      <c r="A55" s="23"/>
      <c r="B55" s="195"/>
      <c r="C55" s="49"/>
      <c r="D55" s="119"/>
      <c r="E55" s="51"/>
      <c r="F55" s="143"/>
      <c r="G55" s="45"/>
      <c r="H55" s="46"/>
      <c r="I55" s="45"/>
      <c r="J55" s="47"/>
      <c r="K55" s="23"/>
      <c r="L55" s="23"/>
      <c r="M55" s="23"/>
      <c r="N55" s="41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</row>
    <row r="56" spans="1:64" s="31" customFormat="1" ht="15.6" customHeight="1" x14ac:dyDescent="0.3">
      <c r="A56" s="23"/>
      <c r="B56" s="196">
        <v>7</v>
      </c>
      <c r="C56" s="197" t="s">
        <v>133</v>
      </c>
      <c r="D56" s="198"/>
      <c r="E56" s="151"/>
      <c r="F56" s="59"/>
      <c r="G56" s="26"/>
      <c r="H56" s="27"/>
      <c r="I56" s="26" t="s">
        <v>15</v>
      </c>
      <c r="J56" s="199">
        <f>SUM(J57:J62)</f>
        <v>12046908</v>
      </c>
      <c r="K56" s="23"/>
      <c r="L56" s="23"/>
      <c r="M56" s="23"/>
      <c r="N56" s="41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</row>
    <row r="57" spans="1:64" s="31" customFormat="1" ht="15.6" hidden="1" customHeight="1" x14ac:dyDescent="0.3">
      <c r="A57" s="23"/>
      <c r="B57" s="195"/>
      <c r="C57" s="33" t="s">
        <v>12</v>
      </c>
      <c r="D57" s="42" t="s">
        <v>134</v>
      </c>
      <c r="E57" s="43">
        <v>75</v>
      </c>
      <c r="F57" s="139" t="s">
        <v>43</v>
      </c>
      <c r="G57" s="45" t="s">
        <v>15</v>
      </c>
      <c r="H57" s="46">
        <f>'[1]REKAP HSP'!$G$453</f>
        <v>36670</v>
      </c>
      <c r="I57" s="45" t="s">
        <v>15</v>
      </c>
      <c r="J57" s="47">
        <f t="shared" ref="J57:J62" si="5">E57*H57</f>
        <v>2750250</v>
      </c>
      <c r="K57" s="23"/>
      <c r="L57" s="23"/>
      <c r="M57" s="23"/>
      <c r="N57" s="41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</row>
    <row r="58" spans="1:64" s="31" customFormat="1" ht="15.6" hidden="1" customHeight="1" x14ac:dyDescent="0.3">
      <c r="A58" s="23"/>
      <c r="B58" s="195"/>
      <c r="C58" s="33" t="s">
        <v>16</v>
      </c>
      <c r="D58" s="42" t="s">
        <v>135</v>
      </c>
      <c r="E58" s="43">
        <v>10</v>
      </c>
      <c r="F58" s="143" t="s">
        <v>48</v>
      </c>
      <c r="G58" s="45" t="s">
        <v>15</v>
      </c>
      <c r="H58" s="46">
        <f>'[1]REKAP HSP'!$G$460</f>
        <v>213316</v>
      </c>
      <c r="I58" s="45" t="s">
        <v>15</v>
      </c>
      <c r="J58" s="47">
        <f t="shared" si="5"/>
        <v>2133160</v>
      </c>
      <c r="K58" s="23"/>
      <c r="L58" s="23"/>
      <c r="M58" s="23"/>
      <c r="N58" s="41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</row>
    <row r="59" spans="1:64" s="31" customFormat="1" ht="15.6" hidden="1" customHeight="1" x14ac:dyDescent="0.3">
      <c r="A59" s="23"/>
      <c r="B59" s="195"/>
      <c r="C59" s="49" t="s">
        <v>17</v>
      </c>
      <c r="D59" s="119" t="s">
        <v>136</v>
      </c>
      <c r="E59" s="51">
        <v>1</v>
      </c>
      <c r="F59" s="143" t="s">
        <v>38</v>
      </c>
      <c r="G59" s="45" t="s">
        <v>15</v>
      </c>
      <c r="H59" s="46">
        <f>'[1]REKAP HSP'!$G$425</f>
        <v>1188180</v>
      </c>
      <c r="I59" s="45" t="s">
        <v>15</v>
      </c>
      <c r="J59" s="47">
        <f t="shared" si="5"/>
        <v>1188180</v>
      </c>
      <c r="K59" s="23"/>
      <c r="L59" s="23"/>
      <c r="M59" s="23"/>
      <c r="N59" s="41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</row>
    <row r="60" spans="1:64" s="31" customFormat="1" ht="15.6" hidden="1" customHeight="1" x14ac:dyDescent="0.3">
      <c r="A60" s="23"/>
      <c r="B60" s="195"/>
      <c r="C60" s="49" t="s">
        <v>19</v>
      </c>
      <c r="D60" s="119" t="s">
        <v>137</v>
      </c>
      <c r="E60" s="51">
        <v>4</v>
      </c>
      <c r="F60" s="143" t="s">
        <v>38</v>
      </c>
      <c r="G60" s="45" t="s">
        <v>15</v>
      </c>
      <c r="H60" s="46">
        <f>'[1]REKAP HSP'!$G$442</f>
        <v>185207</v>
      </c>
      <c r="I60" s="45" t="s">
        <v>15</v>
      </c>
      <c r="J60" s="47">
        <f t="shared" si="5"/>
        <v>740828</v>
      </c>
      <c r="K60" s="23"/>
      <c r="L60" s="23"/>
      <c r="M60" s="23"/>
      <c r="N60" s="41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</row>
    <row r="61" spans="1:64" s="31" customFormat="1" ht="15.6" hidden="1" customHeight="1" x14ac:dyDescent="0.3">
      <c r="A61" s="23"/>
      <c r="B61" s="195"/>
      <c r="C61" s="49" t="s">
        <v>20</v>
      </c>
      <c r="D61" s="119" t="s">
        <v>138</v>
      </c>
      <c r="E61" s="51">
        <v>2</v>
      </c>
      <c r="F61" s="143" t="s">
        <v>38</v>
      </c>
      <c r="G61" s="45" t="s">
        <v>15</v>
      </c>
      <c r="H61" s="46">
        <f>'[1]REKAP HSP'!$G$436</f>
        <v>53245</v>
      </c>
      <c r="I61" s="45" t="s">
        <v>15</v>
      </c>
      <c r="J61" s="47">
        <f t="shared" si="5"/>
        <v>106490</v>
      </c>
      <c r="K61" s="23"/>
      <c r="L61" s="23"/>
      <c r="M61" s="23"/>
      <c r="N61" s="41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</row>
    <row r="62" spans="1:64" s="31" customFormat="1" ht="15.6" hidden="1" customHeight="1" x14ac:dyDescent="0.3">
      <c r="A62" s="23"/>
      <c r="B62" s="195"/>
      <c r="C62" s="49" t="s">
        <v>21</v>
      </c>
      <c r="D62" s="119" t="s">
        <v>141</v>
      </c>
      <c r="E62" s="51">
        <v>1</v>
      </c>
      <c r="F62" s="143" t="s">
        <v>142</v>
      </c>
      <c r="G62" s="45" t="s">
        <v>15</v>
      </c>
      <c r="H62" s="46">
        <f>[2]HPS!$H$101</f>
        <v>5128000</v>
      </c>
      <c r="I62" s="45" t="s">
        <v>15</v>
      </c>
      <c r="J62" s="47">
        <f t="shared" si="5"/>
        <v>5128000</v>
      </c>
      <c r="K62" s="23"/>
      <c r="L62" s="23"/>
      <c r="M62" s="23"/>
      <c r="N62" s="41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</row>
    <row r="63" spans="1:64" s="31" customFormat="1" ht="15.6" hidden="1" customHeight="1" x14ac:dyDescent="0.3">
      <c r="A63" s="23"/>
      <c r="B63" s="195"/>
      <c r="C63" s="183"/>
      <c r="D63" s="184"/>
      <c r="E63" s="185"/>
      <c r="F63" s="186"/>
      <c r="G63" s="187"/>
      <c r="H63" s="188"/>
      <c r="I63" s="187"/>
      <c r="J63" s="189"/>
      <c r="K63" s="23"/>
      <c r="L63" s="23"/>
      <c r="M63" s="23"/>
      <c r="N63" s="41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</row>
    <row r="64" spans="1:64" s="31" customFormat="1" ht="16.5" customHeight="1" x14ac:dyDescent="0.3">
      <c r="A64" s="23"/>
      <c r="B64" s="196">
        <v>6</v>
      </c>
      <c r="C64" s="197" t="s">
        <v>91</v>
      </c>
      <c r="D64" s="198"/>
      <c r="E64" s="151"/>
      <c r="F64" s="59"/>
      <c r="G64" s="26"/>
      <c r="H64" s="27"/>
      <c r="I64" s="26" t="s">
        <v>15</v>
      </c>
      <c r="J64" s="199">
        <f>SUM(J65:J67)</f>
        <v>25782950.34</v>
      </c>
      <c r="K64" s="30"/>
      <c r="L64" s="23"/>
      <c r="M64" s="23"/>
      <c r="N64" s="41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</row>
    <row r="65" spans="1:64" s="31" customFormat="1" ht="15.95" hidden="1" customHeight="1" x14ac:dyDescent="0.3">
      <c r="A65" s="23"/>
      <c r="B65" s="195"/>
      <c r="C65" s="33" t="s">
        <v>12</v>
      </c>
      <c r="D65" s="34" t="s">
        <v>139</v>
      </c>
      <c r="E65" s="35">
        <f>E33*2</f>
        <v>164.45999999999998</v>
      </c>
      <c r="F65" s="23" t="s">
        <v>48</v>
      </c>
      <c r="G65" s="37" t="s">
        <v>15</v>
      </c>
      <c r="H65" s="38">
        <f>'[1]REKAP HSP'!$G$372</f>
        <v>51003</v>
      </c>
      <c r="I65" s="39" t="s">
        <v>15</v>
      </c>
      <c r="J65" s="40">
        <f>E65*H65</f>
        <v>8387953.379999999</v>
      </c>
      <c r="K65" s="23"/>
      <c r="L65" s="23"/>
      <c r="M65" s="23"/>
      <c r="N65" s="41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</row>
    <row r="66" spans="1:64" s="31" customFormat="1" ht="15.95" hidden="1" customHeight="1" x14ac:dyDescent="0.3">
      <c r="A66" s="23"/>
      <c r="B66" s="195"/>
      <c r="C66" s="33" t="s">
        <v>16</v>
      </c>
      <c r="D66" s="42" t="s">
        <v>92</v>
      </c>
      <c r="E66" s="43">
        <f>E36</f>
        <v>63</v>
      </c>
      <c r="F66" s="23" t="s">
        <v>48</v>
      </c>
      <c r="G66" s="45" t="s">
        <v>15</v>
      </c>
      <c r="H66" s="46">
        <f>'[1]REKAP HSP'!$G$373</f>
        <v>33638</v>
      </c>
      <c r="I66" s="45" t="s">
        <v>15</v>
      </c>
      <c r="J66" s="47">
        <f>E66*H66</f>
        <v>2119194</v>
      </c>
      <c r="K66" s="23"/>
      <c r="L66" s="23"/>
      <c r="M66" s="23"/>
      <c r="N66" s="41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</row>
    <row r="67" spans="1:64" s="31" customFormat="1" ht="15.95" hidden="1" customHeight="1" x14ac:dyDescent="0.3">
      <c r="A67" s="23"/>
      <c r="B67" s="195"/>
      <c r="C67" s="49" t="s">
        <v>17</v>
      </c>
      <c r="D67" s="119" t="s">
        <v>140</v>
      </c>
      <c r="E67" s="51">
        <f>E50*2</f>
        <v>265.68</v>
      </c>
      <c r="F67" s="23" t="s">
        <v>48</v>
      </c>
      <c r="G67" s="45" t="s">
        <v>15</v>
      </c>
      <c r="H67" s="46">
        <f>'[1]REKAP HSP'!$G$363</f>
        <v>57497</v>
      </c>
      <c r="I67" s="45" t="s">
        <v>15</v>
      </c>
      <c r="J67" s="47">
        <f>E67*H67</f>
        <v>15275802.960000001</v>
      </c>
      <c r="K67" s="23"/>
      <c r="L67" s="23"/>
      <c r="M67" s="23"/>
      <c r="N67" s="41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</row>
    <row r="68" spans="1:64" s="31" customFormat="1" ht="9.9499999999999993" hidden="1" customHeight="1" x14ac:dyDescent="0.3">
      <c r="A68" s="23"/>
      <c r="B68" s="195"/>
      <c r="C68" s="49"/>
      <c r="D68" s="50"/>
      <c r="E68" s="152"/>
      <c r="F68" s="52"/>
      <c r="G68" s="53"/>
      <c r="H68" s="54"/>
      <c r="I68" s="55"/>
      <c r="J68" s="56"/>
      <c r="K68" s="23"/>
      <c r="L68" s="23"/>
      <c r="M68" s="23"/>
      <c r="N68" s="41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</row>
    <row r="69" spans="1:64" s="31" customFormat="1" ht="16.5" customHeight="1" thickBot="1" x14ac:dyDescent="0.35">
      <c r="A69" s="23"/>
      <c r="B69" s="196">
        <v>7</v>
      </c>
      <c r="C69" s="197" t="s">
        <v>28</v>
      </c>
      <c r="D69" s="198"/>
      <c r="E69" s="151"/>
      <c r="F69" s="59"/>
      <c r="G69" s="26"/>
      <c r="H69" s="27"/>
      <c r="I69" s="26" t="s">
        <v>15</v>
      </c>
      <c r="J69" s="199">
        <f>SUM(J70:J77)</f>
        <v>5202385</v>
      </c>
      <c r="K69" s="30"/>
      <c r="L69" s="23"/>
      <c r="M69" s="23"/>
      <c r="N69" s="41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</row>
    <row r="70" spans="1:64" s="31" customFormat="1" ht="15.95" hidden="1" customHeight="1" x14ac:dyDescent="0.3">
      <c r="A70" s="23"/>
      <c r="B70" s="48"/>
      <c r="C70" s="49" t="s">
        <v>16</v>
      </c>
      <c r="D70" s="42" t="s">
        <v>93</v>
      </c>
      <c r="E70" s="43">
        <v>16</v>
      </c>
      <c r="F70" s="52" t="s">
        <v>38</v>
      </c>
      <c r="G70" s="45" t="s">
        <v>15</v>
      </c>
      <c r="H70" s="46">
        <f>[2]HPS!$H$89</f>
        <v>62000</v>
      </c>
      <c r="I70" s="45" t="s">
        <v>15</v>
      </c>
      <c r="J70" s="47">
        <f t="shared" ref="J70:J77" si="6">E70*H70</f>
        <v>992000</v>
      </c>
      <c r="K70" s="23"/>
      <c r="L70" s="23"/>
      <c r="M70" s="23"/>
      <c r="N70" s="41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</row>
    <row r="71" spans="1:64" s="31" customFormat="1" ht="15.95" hidden="1" customHeight="1" x14ac:dyDescent="0.3">
      <c r="A71" s="23"/>
      <c r="B71" s="48"/>
      <c r="C71" s="49" t="s">
        <v>16</v>
      </c>
      <c r="D71" s="42" t="s">
        <v>29</v>
      </c>
      <c r="E71" s="43">
        <v>16</v>
      </c>
      <c r="F71" s="52" t="s">
        <v>53</v>
      </c>
      <c r="G71" s="45" t="s">
        <v>15</v>
      </c>
      <c r="H71" s="46">
        <f>[2]HPS!$H$90</f>
        <v>125000</v>
      </c>
      <c r="I71" s="45" t="s">
        <v>15</v>
      </c>
      <c r="J71" s="47">
        <f t="shared" si="6"/>
        <v>2000000</v>
      </c>
      <c r="K71" s="23"/>
      <c r="L71" s="23"/>
      <c r="M71" s="23"/>
      <c r="N71" s="41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</row>
    <row r="72" spans="1:64" s="31" customFormat="1" ht="15.95" hidden="1" customHeight="1" x14ac:dyDescent="0.3">
      <c r="A72" s="23"/>
      <c r="B72" s="48"/>
      <c r="C72" s="49" t="s">
        <v>17</v>
      </c>
      <c r="D72" s="42" t="s">
        <v>54</v>
      </c>
      <c r="E72" s="51">
        <v>2</v>
      </c>
      <c r="F72" s="52" t="s">
        <v>38</v>
      </c>
      <c r="G72" s="45" t="s">
        <v>15</v>
      </c>
      <c r="H72" s="46">
        <f>[2]HPS!$H$91</f>
        <v>85905</v>
      </c>
      <c r="I72" s="45" t="s">
        <v>15</v>
      </c>
      <c r="J72" s="47">
        <f t="shared" si="6"/>
        <v>171810</v>
      </c>
      <c r="K72" s="23"/>
      <c r="L72" s="23"/>
      <c r="M72" s="23"/>
      <c r="N72" s="41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</row>
    <row r="73" spans="1:64" s="31" customFormat="1" ht="15.95" hidden="1" customHeight="1" x14ac:dyDescent="0.3">
      <c r="A73" s="23"/>
      <c r="B73" s="48"/>
      <c r="C73" s="49" t="s">
        <v>19</v>
      </c>
      <c r="D73" s="42" t="s">
        <v>55</v>
      </c>
      <c r="E73" s="51">
        <v>1</v>
      </c>
      <c r="F73" s="52" t="s">
        <v>14</v>
      </c>
      <c r="G73" s="45" t="s">
        <v>15</v>
      </c>
      <c r="H73" s="46">
        <v>750000</v>
      </c>
      <c r="I73" s="45" t="s">
        <v>15</v>
      </c>
      <c r="J73" s="47">
        <f t="shared" si="6"/>
        <v>750000</v>
      </c>
      <c r="K73" s="23"/>
      <c r="L73" s="23"/>
      <c r="M73" s="23"/>
      <c r="N73" s="41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</row>
    <row r="74" spans="1:64" s="31" customFormat="1" ht="15.95" hidden="1" customHeight="1" x14ac:dyDescent="0.3">
      <c r="A74" s="23"/>
      <c r="B74" s="48"/>
      <c r="C74" s="49" t="s">
        <v>20</v>
      </c>
      <c r="D74" s="42" t="s">
        <v>72</v>
      </c>
      <c r="E74" s="51">
        <v>3</v>
      </c>
      <c r="F74" s="52" t="s">
        <v>38</v>
      </c>
      <c r="G74" s="45" t="s">
        <v>15</v>
      </c>
      <c r="H74" s="46">
        <f>H72</f>
        <v>85905</v>
      </c>
      <c r="I74" s="45" t="s">
        <v>15</v>
      </c>
      <c r="J74" s="47">
        <f t="shared" si="6"/>
        <v>257715</v>
      </c>
      <c r="K74" s="23"/>
      <c r="L74" s="23"/>
      <c r="M74" s="23"/>
      <c r="N74" s="41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</row>
    <row r="75" spans="1:64" s="31" customFormat="1" ht="15.95" hidden="1" customHeight="1" x14ac:dyDescent="0.3">
      <c r="A75" s="23"/>
      <c r="B75" s="48"/>
      <c r="C75" s="49" t="s">
        <v>21</v>
      </c>
      <c r="D75" s="42" t="s">
        <v>73</v>
      </c>
      <c r="E75" s="51">
        <v>2</v>
      </c>
      <c r="F75" s="52" t="s">
        <v>38</v>
      </c>
      <c r="G75" s="45" t="s">
        <v>15</v>
      </c>
      <c r="H75" s="46">
        <f>H74</f>
        <v>85905</v>
      </c>
      <c r="I75" s="45" t="s">
        <v>15</v>
      </c>
      <c r="J75" s="47">
        <f t="shared" si="6"/>
        <v>171810</v>
      </c>
      <c r="K75" s="23"/>
      <c r="L75" s="23"/>
      <c r="M75" s="23"/>
      <c r="N75" s="41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</row>
    <row r="76" spans="1:64" s="31" customFormat="1" ht="15.95" hidden="1" customHeight="1" x14ac:dyDescent="0.3">
      <c r="A76" s="23"/>
      <c r="B76" s="48"/>
      <c r="C76" s="49" t="s">
        <v>22</v>
      </c>
      <c r="D76" s="42" t="s">
        <v>74</v>
      </c>
      <c r="E76" s="51">
        <v>4</v>
      </c>
      <c r="F76" s="52" t="s">
        <v>38</v>
      </c>
      <c r="G76" s="45" t="s">
        <v>15</v>
      </c>
      <c r="H76" s="46">
        <f>H75</f>
        <v>85905</v>
      </c>
      <c r="I76" s="45" t="s">
        <v>15</v>
      </c>
      <c r="J76" s="47">
        <f t="shared" si="6"/>
        <v>343620</v>
      </c>
      <c r="K76" s="23"/>
      <c r="L76" s="23"/>
      <c r="M76" s="23"/>
      <c r="N76" s="41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</row>
    <row r="77" spans="1:64" s="31" customFormat="1" ht="15.95" hidden="1" customHeight="1" x14ac:dyDescent="0.3">
      <c r="A77" s="23"/>
      <c r="B77" s="48"/>
      <c r="C77" s="49" t="s">
        <v>59</v>
      </c>
      <c r="D77" s="42" t="s">
        <v>75</v>
      </c>
      <c r="E77" s="51">
        <v>6</v>
      </c>
      <c r="F77" s="52" t="s">
        <v>38</v>
      </c>
      <c r="G77" s="45" t="s">
        <v>15</v>
      </c>
      <c r="H77" s="46">
        <f>H76</f>
        <v>85905</v>
      </c>
      <c r="I77" s="45" t="s">
        <v>15</v>
      </c>
      <c r="J77" s="47">
        <f t="shared" si="6"/>
        <v>515430</v>
      </c>
      <c r="K77" s="23"/>
      <c r="L77" s="23"/>
      <c r="M77" s="23"/>
      <c r="N77" s="41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</row>
    <row r="78" spans="1:64" s="31" customFormat="1" ht="15.95" hidden="1" customHeight="1" thickBot="1" x14ac:dyDescent="0.35">
      <c r="A78" s="23"/>
      <c r="B78" s="60"/>
      <c r="C78" s="172"/>
      <c r="D78" s="176"/>
      <c r="E78" s="177"/>
      <c r="F78" s="178"/>
      <c r="G78" s="62"/>
      <c r="H78" s="63"/>
      <c r="I78" s="64"/>
      <c r="J78" s="179"/>
      <c r="K78" s="23"/>
      <c r="L78" s="23"/>
      <c r="M78" s="23"/>
      <c r="N78" s="41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</row>
    <row r="79" spans="1:64" s="31" customFormat="1" ht="15.95" customHeight="1" thickTop="1" thickBot="1" x14ac:dyDescent="0.35">
      <c r="A79" s="23"/>
      <c r="B79" s="180"/>
      <c r="C79" s="173"/>
      <c r="D79" s="169"/>
      <c r="E79" s="170"/>
      <c r="F79" s="171"/>
      <c r="G79" s="134"/>
      <c r="H79" s="135"/>
      <c r="I79" s="134"/>
      <c r="J79" s="174"/>
      <c r="K79" s="23"/>
      <c r="L79" s="23"/>
      <c r="M79" s="23"/>
      <c r="N79" s="41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</row>
    <row r="80" spans="1:64" s="21" customFormat="1" ht="16.5" customHeight="1" thickTop="1" x14ac:dyDescent="0.3">
      <c r="A80" s="23"/>
      <c r="B80" s="65" t="s">
        <v>24</v>
      </c>
      <c r="C80" s="66"/>
      <c r="D80" s="66"/>
      <c r="E80" s="153"/>
      <c r="F80" s="67"/>
      <c r="G80" s="68"/>
      <c r="H80" s="69"/>
      <c r="I80" s="70" t="s">
        <v>15</v>
      </c>
      <c r="J80" s="200">
        <f>J10+J17+J24+J30+J41+J47+J56+J64+J69</f>
        <v>745882265.29671001</v>
      </c>
      <c r="K80" s="23"/>
      <c r="L80" s="127">
        <v>6428900000</v>
      </c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</row>
    <row r="81" spans="1:65" s="71" customFormat="1" ht="16.5" customHeight="1" x14ac:dyDescent="0.3">
      <c r="B81" s="72" t="s">
        <v>25</v>
      </c>
      <c r="C81" s="73"/>
      <c r="D81" s="73"/>
      <c r="E81" s="154"/>
      <c r="F81" s="74"/>
      <c r="G81" s="75"/>
      <c r="H81" s="75"/>
      <c r="I81" s="76" t="s">
        <v>15</v>
      </c>
      <c r="J81" s="77">
        <f>ROUNDDOWN(J80,-5)</f>
        <v>745800000</v>
      </c>
      <c r="L81" s="78">
        <f>L80-J80</f>
        <v>5683017734.70329</v>
      </c>
    </row>
    <row r="82" spans="1:65" s="71" customFormat="1" ht="16.5" customHeight="1" x14ac:dyDescent="0.3">
      <c r="B82" s="72" t="s">
        <v>26</v>
      </c>
      <c r="C82" s="73"/>
      <c r="D82" s="73"/>
      <c r="E82" s="154"/>
      <c r="F82" s="74"/>
      <c r="G82" s="75"/>
      <c r="H82" s="75"/>
      <c r="I82" s="76" t="s">
        <v>11</v>
      </c>
      <c r="J82" s="77">
        <f>10%*J81</f>
        <v>74580000</v>
      </c>
    </row>
    <row r="83" spans="1:65" s="71" customFormat="1" ht="16.5" customHeight="1" x14ac:dyDescent="0.3">
      <c r="B83" s="72" t="s">
        <v>27</v>
      </c>
      <c r="C83" s="73"/>
      <c r="D83" s="73"/>
      <c r="E83" s="154"/>
      <c r="F83" s="74"/>
      <c r="G83" s="75"/>
      <c r="H83" s="75"/>
      <c r="I83" s="76" t="s">
        <v>11</v>
      </c>
      <c r="J83" s="175">
        <f>J82+J81</f>
        <v>820380000</v>
      </c>
    </row>
    <row r="84" spans="1:65" s="21" customFormat="1" ht="17.25" thickBot="1" x14ac:dyDescent="0.35">
      <c r="A84" s="23"/>
      <c r="B84" s="79"/>
      <c r="C84" s="80"/>
      <c r="D84" s="80"/>
      <c r="E84" s="155"/>
      <c r="F84" s="81"/>
      <c r="G84" s="82"/>
      <c r="H84" s="83"/>
      <c r="I84" s="84"/>
      <c r="J84" s="85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</row>
    <row r="85" spans="1:65" s="93" customFormat="1" ht="16.5" thickTop="1" x14ac:dyDescent="0.25">
      <c r="A85" s="86"/>
      <c r="B85" s="10"/>
      <c r="C85" s="87"/>
      <c r="D85" s="87"/>
      <c r="E85" s="156"/>
      <c r="F85" s="88"/>
      <c r="G85" s="89"/>
      <c r="H85" s="90"/>
      <c r="I85" s="91"/>
      <c r="J85" s="92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</row>
    <row r="86" spans="1:65" x14ac:dyDescent="0.25">
      <c r="A86" s="94"/>
      <c r="B86" s="94"/>
      <c r="C86" s="95"/>
      <c r="D86" s="96"/>
      <c r="E86" s="157"/>
      <c r="F86" s="98"/>
      <c r="G86" s="99"/>
      <c r="H86" s="99"/>
      <c r="I86" s="99"/>
      <c r="J86" s="99"/>
      <c r="K86" s="100"/>
      <c r="L86" s="101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</row>
    <row r="87" spans="1:65" x14ac:dyDescent="0.25">
      <c r="A87" s="94"/>
      <c r="B87" s="94"/>
      <c r="C87" s="95"/>
      <c r="D87" s="96"/>
      <c r="E87" s="157"/>
      <c r="F87" s="98"/>
      <c r="G87" s="99"/>
      <c r="H87" s="99"/>
      <c r="I87" s="96"/>
      <c r="J87" s="1"/>
      <c r="K87" s="100"/>
      <c r="L87" s="101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</row>
    <row r="88" spans="1:65" x14ac:dyDescent="0.25">
      <c r="A88" s="94"/>
      <c r="B88" s="94"/>
      <c r="C88" s="95"/>
      <c r="D88" s="96"/>
      <c r="E88" s="157"/>
      <c r="F88" s="98"/>
      <c r="G88" s="97"/>
      <c r="H88" s="102"/>
      <c r="I88" s="96"/>
      <c r="J88" s="1"/>
      <c r="K88" s="100"/>
      <c r="L88" s="101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</row>
    <row r="89" spans="1:65" x14ac:dyDescent="0.25">
      <c r="A89" s="94"/>
      <c r="B89" s="94"/>
      <c r="C89" s="95"/>
      <c r="D89" s="96"/>
      <c r="E89" s="157"/>
      <c r="F89" s="98"/>
      <c r="G89" s="97"/>
      <c r="H89" s="102"/>
      <c r="I89" s="96"/>
      <c r="J89" s="1"/>
      <c r="K89" s="100"/>
      <c r="L89" s="101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</row>
    <row r="90" spans="1:65" x14ac:dyDescent="0.25">
      <c r="A90" s="94"/>
      <c r="B90" s="94"/>
      <c r="C90" s="95"/>
      <c r="D90" s="96"/>
      <c r="E90" s="157"/>
      <c r="F90" s="98"/>
      <c r="G90" s="97"/>
      <c r="H90" s="102"/>
      <c r="I90" s="96"/>
      <c r="J90" s="1"/>
      <c r="K90" s="100"/>
      <c r="L90" s="101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</row>
    <row r="91" spans="1:65" x14ac:dyDescent="0.25">
      <c r="A91" s="94"/>
      <c r="B91" s="94"/>
      <c r="C91" s="95"/>
      <c r="D91" s="103"/>
      <c r="E91" s="158"/>
      <c r="F91" s="98"/>
      <c r="G91" s="97"/>
      <c r="H91" s="102"/>
      <c r="I91" s="96"/>
      <c r="J91" s="1"/>
      <c r="K91" s="100"/>
      <c r="L91" s="101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</row>
    <row r="92" spans="1:65" ht="15.75" customHeight="1" x14ac:dyDescent="0.25">
      <c r="B92" s="1"/>
      <c r="C92" s="95"/>
      <c r="D92" s="104"/>
      <c r="E92" s="159"/>
      <c r="F92" s="98"/>
      <c r="G92" s="97"/>
      <c r="H92" s="102"/>
      <c r="I92" s="104"/>
      <c r="J92" s="1"/>
      <c r="K92" s="100"/>
      <c r="L92" s="101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</row>
    <row r="93" spans="1:65" x14ac:dyDescent="0.25">
      <c r="B93" s="1"/>
      <c r="C93" s="95"/>
      <c r="D93" s="96"/>
      <c r="E93" s="157"/>
      <c r="F93" s="98"/>
      <c r="G93" s="97"/>
      <c r="H93" s="102"/>
      <c r="I93" s="96"/>
      <c r="J93" s="1"/>
      <c r="K93" s="100"/>
      <c r="L93" s="101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</row>
    <row r="94" spans="1:65" x14ac:dyDescent="0.25">
      <c r="B94" s="1"/>
      <c r="C94" s="105"/>
      <c r="D94" s="96"/>
      <c r="E94" s="157"/>
      <c r="F94" s="98"/>
      <c r="G94" s="97"/>
      <c r="H94" s="102"/>
      <c r="I94" s="96"/>
      <c r="J94" s="1"/>
      <c r="K94" s="100"/>
      <c r="L94" s="106"/>
    </row>
    <row r="95" spans="1:65" x14ac:dyDescent="0.25">
      <c r="B95" s="1"/>
      <c r="C95" s="105"/>
      <c r="D95" s="96"/>
      <c r="E95" s="157"/>
      <c r="F95" s="98"/>
      <c r="G95" s="99"/>
      <c r="H95" s="99"/>
      <c r="I95" s="99"/>
      <c r="J95" s="105"/>
      <c r="K95" s="100"/>
      <c r="L95" s="106"/>
    </row>
    <row r="96" spans="1:65" x14ac:dyDescent="0.25">
      <c r="B96" s="1"/>
      <c r="C96" s="105"/>
      <c r="D96" s="96"/>
      <c r="E96" s="157"/>
      <c r="F96" s="98"/>
      <c r="G96" s="99"/>
      <c r="H96" s="99"/>
      <c r="I96" s="96"/>
      <c r="J96" s="1"/>
      <c r="K96" s="100"/>
      <c r="L96" s="106"/>
    </row>
    <row r="97" spans="2:12" x14ac:dyDescent="0.25">
      <c r="B97" s="1"/>
      <c r="C97" s="105"/>
      <c r="D97" s="96"/>
      <c r="E97" s="157"/>
      <c r="F97" s="98"/>
      <c r="G97" s="99"/>
      <c r="H97" s="99"/>
      <c r="I97" s="96"/>
      <c r="J97" s="105"/>
      <c r="K97" s="100"/>
      <c r="L97" s="107"/>
    </row>
    <row r="98" spans="2:12" ht="15.75" customHeight="1" x14ac:dyDescent="0.25">
      <c r="B98" s="1"/>
      <c r="C98" s="105"/>
      <c r="D98" s="96"/>
      <c r="E98" s="157"/>
      <c r="F98" s="98"/>
      <c r="G98" s="99"/>
      <c r="H98" s="99"/>
      <c r="I98" s="96"/>
      <c r="J98" s="107"/>
      <c r="K98" s="100"/>
      <c r="L98" s="108"/>
    </row>
    <row r="99" spans="2:12" x14ac:dyDescent="0.25">
      <c r="B99" s="1"/>
      <c r="C99" s="105"/>
      <c r="D99" s="96"/>
      <c r="E99" s="157"/>
      <c r="F99" s="98"/>
      <c r="G99" s="99"/>
      <c r="H99" s="99"/>
      <c r="I99" s="96"/>
      <c r="J99" s="108"/>
      <c r="K99" s="100"/>
      <c r="L99" s="106"/>
    </row>
    <row r="100" spans="2:12" x14ac:dyDescent="0.25">
      <c r="B100" s="1"/>
      <c r="C100" s="105"/>
      <c r="D100" s="96"/>
      <c r="E100" s="157"/>
      <c r="F100" s="98"/>
      <c r="G100" s="99"/>
      <c r="H100" s="99"/>
      <c r="I100" s="96"/>
      <c r="J100" s="105"/>
      <c r="K100" s="100"/>
      <c r="L100" s="106"/>
    </row>
    <row r="101" spans="2:12" x14ac:dyDescent="0.25">
      <c r="B101" s="1"/>
      <c r="C101" s="105"/>
      <c r="D101" s="104"/>
      <c r="E101" s="159"/>
      <c r="F101" s="98"/>
      <c r="G101" s="99"/>
      <c r="H101" s="99"/>
      <c r="I101" s="104"/>
      <c r="J101" s="105"/>
      <c r="K101" s="100"/>
      <c r="L101" s="106"/>
    </row>
    <row r="102" spans="2:12" ht="15.75" customHeight="1" x14ac:dyDescent="0.25">
      <c r="B102" s="1"/>
      <c r="C102" s="105"/>
      <c r="D102" s="96"/>
      <c r="E102" s="157"/>
      <c r="F102" s="98"/>
      <c r="G102" s="99"/>
      <c r="H102" s="99"/>
      <c r="I102" s="96"/>
      <c r="J102" s="105"/>
      <c r="K102" s="100"/>
      <c r="L102" s="109"/>
    </row>
    <row r="103" spans="2:12" x14ac:dyDescent="0.25">
      <c r="D103" s="100"/>
      <c r="E103" s="160"/>
      <c r="F103" s="111"/>
      <c r="G103" s="109"/>
      <c r="I103" s="109"/>
      <c r="J103" s="100"/>
      <c r="K103" s="113"/>
    </row>
    <row r="104" spans="2:12" x14ac:dyDescent="0.25">
      <c r="D104" s="100"/>
      <c r="E104" s="114"/>
      <c r="F104" s="115"/>
      <c r="G104" s="100"/>
      <c r="H104" s="100"/>
      <c r="I104" s="100"/>
      <c r="J104" s="100"/>
    </row>
    <row r="105" spans="2:12" x14ac:dyDescent="0.25">
      <c r="D105" s="100"/>
      <c r="E105" s="114"/>
      <c r="F105" s="115"/>
      <c r="G105" s="100"/>
      <c r="H105" s="100"/>
      <c r="I105" s="100"/>
      <c r="J105" s="100"/>
    </row>
  </sheetData>
  <mergeCells count="12">
    <mergeCell ref="C9:D9"/>
    <mergeCell ref="E9:F9"/>
    <mergeCell ref="G9:H9"/>
    <mergeCell ref="I9:J9"/>
    <mergeCell ref="B2:J2"/>
    <mergeCell ref="B7:B8"/>
    <mergeCell ref="C7:D8"/>
    <mergeCell ref="E7:F8"/>
    <mergeCell ref="G7:H7"/>
    <mergeCell ref="I7:J7"/>
    <mergeCell ref="G8:H8"/>
    <mergeCell ref="I8:J8"/>
  </mergeCells>
  <printOptions horizontalCentered="1"/>
  <pageMargins left="0.23622047244094491" right="0.23622047244094491" top="0.23622047244094491" bottom="0.23622047244094491" header="0.31496062992125984" footer="0.31496062992125984"/>
  <pageSetup paperSize="9" scale="52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93"/>
  <sheetViews>
    <sheetView showGridLines="0" tabSelected="1" view="pageBreakPreview" zoomScaleNormal="115" zoomScaleSheetLayoutView="100" workbookViewId="0">
      <selection activeCell="D89" sqref="D89"/>
    </sheetView>
  </sheetViews>
  <sheetFormatPr defaultColWidth="9.140625" defaultRowHeight="15.75" x14ac:dyDescent="0.25"/>
  <cols>
    <col min="1" max="1" width="2.7109375" style="1" customWidth="1"/>
    <col min="2" max="2" width="4.7109375" style="105" customWidth="1"/>
    <col min="3" max="3" width="4.7109375" style="110" customWidth="1"/>
    <col min="4" max="4" width="81.140625" style="1" customWidth="1"/>
    <col min="5" max="5" width="10.7109375" style="116" bestFit="1" customWidth="1"/>
    <col min="6" max="6" width="5.7109375" style="117" customWidth="1"/>
    <col min="7" max="7" width="3.7109375" style="118" customWidth="1"/>
    <col min="8" max="8" width="17.7109375" style="112" customWidth="1"/>
    <col min="9" max="9" width="3.7109375" style="105" customWidth="1"/>
    <col min="10" max="10" width="17.7109375" style="106" customWidth="1"/>
    <col min="11" max="11" width="15.140625" style="1" customWidth="1"/>
    <col min="12" max="12" width="20.85546875" style="1" customWidth="1"/>
    <col min="13" max="13" width="27.140625" style="1" bestFit="1" customWidth="1"/>
    <col min="14" max="14" width="15.42578125" style="1" customWidth="1"/>
    <col min="15" max="15" width="13.7109375" style="1" customWidth="1"/>
    <col min="16" max="16" width="13" style="1" customWidth="1"/>
    <col min="17" max="16384" width="9.140625" style="1"/>
  </cols>
  <sheetData>
    <row r="2" spans="1:64" ht="20.25" x14ac:dyDescent="0.3">
      <c r="B2" s="232" t="s">
        <v>149</v>
      </c>
      <c r="C2" s="232"/>
      <c r="D2" s="232"/>
      <c r="E2" s="232"/>
      <c r="F2" s="232"/>
      <c r="G2" s="232"/>
      <c r="H2" s="232"/>
      <c r="I2" s="232"/>
      <c r="J2" s="232"/>
    </row>
    <row r="3" spans="1:64" ht="17.25" customHeight="1" x14ac:dyDescent="0.35">
      <c r="B3" s="2"/>
      <c r="C3" s="2"/>
      <c r="D3" s="2"/>
      <c r="E3" s="3"/>
      <c r="F3" s="4"/>
      <c r="G3" s="2"/>
      <c r="H3" s="2"/>
      <c r="I3" s="2"/>
      <c r="J3" s="2"/>
    </row>
    <row r="4" spans="1:64" ht="16.5" customHeight="1" x14ac:dyDescent="0.25">
      <c r="B4" s="5" t="s">
        <v>0</v>
      </c>
      <c r="C4" s="5"/>
      <c r="D4" s="6" t="s">
        <v>151</v>
      </c>
      <c r="E4" s="7"/>
      <c r="F4" s="8"/>
      <c r="G4" s="9"/>
      <c r="H4" s="9"/>
      <c r="I4" s="9"/>
      <c r="J4" s="9"/>
    </row>
    <row r="5" spans="1:64" ht="16.5" customHeight="1" x14ac:dyDescent="0.25">
      <c r="B5" s="10" t="s">
        <v>1</v>
      </c>
      <c r="C5" s="11"/>
      <c r="D5" s="6" t="s">
        <v>152</v>
      </c>
      <c r="E5" s="12"/>
      <c r="F5" s="13"/>
      <c r="G5" s="14"/>
      <c r="H5" s="15"/>
      <c r="I5" s="16"/>
      <c r="J5" s="17"/>
    </row>
    <row r="6" spans="1:64" ht="3.95" customHeight="1" thickBot="1" x14ac:dyDescent="0.35">
      <c r="B6" s="18"/>
      <c r="C6" s="19"/>
      <c r="D6" s="20"/>
      <c r="E6" s="12"/>
      <c r="F6" s="13"/>
      <c r="G6" s="14"/>
      <c r="H6" s="15"/>
      <c r="I6" s="16"/>
      <c r="J6" s="17"/>
    </row>
    <row r="7" spans="1:64" s="21" customFormat="1" ht="15" customHeight="1" thickTop="1" thickBot="1" x14ac:dyDescent="0.35">
      <c r="B7" s="238" t="s">
        <v>3</v>
      </c>
      <c r="C7" s="240" t="s">
        <v>4</v>
      </c>
      <c r="D7" s="240"/>
      <c r="E7" s="242" t="s">
        <v>5</v>
      </c>
      <c r="F7" s="243"/>
      <c r="G7" s="246" t="s">
        <v>6</v>
      </c>
      <c r="H7" s="246"/>
      <c r="I7" s="246" t="s">
        <v>7</v>
      </c>
      <c r="J7" s="247"/>
    </row>
    <row r="8" spans="1:64" s="21" customFormat="1" ht="17.25" thickTop="1" x14ac:dyDescent="0.25">
      <c r="B8" s="239"/>
      <c r="C8" s="241"/>
      <c r="D8" s="241"/>
      <c r="E8" s="244"/>
      <c r="F8" s="245"/>
      <c r="G8" s="248" t="s">
        <v>8</v>
      </c>
      <c r="H8" s="248"/>
      <c r="I8" s="249" t="s">
        <v>9</v>
      </c>
      <c r="J8" s="250"/>
      <c r="N8" s="22"/>
      <c r="O8" s="22"/>
    </row>
    <row r="9" spans="1:64" s="21" customFormat="1" ht="9.9499999999999993" customHeight="1" x14ac:dyDescent="0.25">
      <c r="B9" s="201">
        <v>1</v>
      </c>
      <c r="C9" s="236">
        <v>2</v>
      </c>
      <c r="D9" s="236"/>
      <c r="E9" s="236">
        <v>3</v>
      </c>
      <c r="F9" s="236"/>
      <c r="G9" s="236">
        <v>4</v>
      </c>
      <c r="H9" s="236"/>
      <c r="I9" s="236">
        <v>5</v>
      </c>
      <c r="J9" s="237"/>
      <c r="N9" s="22"/>
      <c r="O9" s="22"/>
    </row>
    <row r="10" spans="1:64" s="31" customFormat="1" ht="16.5" customHeight="1" x14ac:dyDescent="0.3">
      <c r="A10" s="23"/>
      <c r="B10" s="129">
        <v>1</v>
      </c>
      <c r="C10" s="130" t="s">
        <v>10</v>
      </c>
      <c r="D10" s="131"/>
      <c r="E10" s="132"/>
      <c r="F10" s="133"/>
      <c r="G10" s="134"/>
      <c r="H10" s="135"/>
      <c r="I10" s="136" t="s">
        <v>11</v>
      </c>
      <c r="J10" s="137">
        <f>SUM(J11:J14)</f>
        <v>0</v>
      </c>
      <c r="K10" s="30"/>
      <c r="L10" s="23"/>
      <c r="M10" s="23"/>
      <c r="N10" s="22"/>
      <c r="O10" s="22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s="31" customFormat="1" ht="15.95" customHeight="1" x14ac:dyDescent="0.3">
      <c r="A11" s="23"/>
      <c r="B11" s="32"/>
      <c r="C11" s="33" t="s">
        <v>12</v>
      </c>
      <c r="D11" s="34" t="s">
        <v>13</v>
      </c>
      <c r="E11" s="35">
        <v>1</v>
      </c>
      <c r="F11" s="36" t="s">
        <v>14</v>
      </c>
      <c r="G11" s="37" t="s">
        <v>15</v>
      </c>
      <c r="H11" s="38">
        <v>0</v>
      </c>
      <c r="I11" s="39" t="s">
        <v>15</v>
      </c>
      <c r="J11" s="40">
        <f>E11*H11</f>
        <v>0</v>
      </c>
      <c r="K11" s="120"/>
      <c r="L11" s="23"/>
      <c r="M11" s="23"/>
      <c r="N11" s="41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s="31" customFormat="1" ht="15.95" customHeight="1" x14ac:dyDescent="0.3">
      <c r="A12" s="23"/>
      <c r="B12" s="32"/>
      <c r="C12" s="33" t="s">
        <v>16</v>
      </c>
      <c r="D12" s="42" t="s">
        <v>18</v>
      </c>
      <c r="E12" s="43">
        <v>1</v>
      </c>
      <c r="F12" s="44" t="s">
        <v>14</v>
      </c>
      <c r="G12" s="45" t="s">
        <v>15</v>
      </c>
      <c r="H12" s="46">
        <v>0</v>
      </c>
      <c r="I12" s="45" t="s">
        <v>15</v>
      </c>
      <c r="J12" s="47">
        <f>E12*H12</f>
        <v>0</v>
      </c>
      <c r="K12" s="23"/>
      <c r="L12" s="23"/>
      <c r="M12" s="23"/>
      <c r="N12" s="41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s="31" customFormat="1" ht="15.95" customHeight="1" x14ac:dyDescent="0.3">
      <c r="A13" s="23"/>
      <c r="B13" s="32"/>
      <c r="C13" s="33" t="s">
        <v>17</v>
      </c>
      <c r="D13" s="42" t="s">
        <v>30</v>
      </c>
      <c r="E13" s="43">
        <v>1</v>
      </c>
      <c r="F13" s="44" t="s">
        <v>14</v>
      </c>
      <c r="G13" s="45" t="s">
        <v>15</v>
      </c>
      <c r="H13" s="46">
        <v>0</v>
      </c>
      <c r="I13" s="45" t="s">
        <v>15</v>
      </c>
      <c r="J13" s="47">
        <f>E13*H13</f>
        <v>0</v>
      </c>
      <c r="K13" s="23"/>
      <c r="L13" s="23"/>
      <c r="M13" s="23"/>
      <c r="N13" s="41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</row>
    <row r="14" spans="1:64" s="31" customFormat="1" ht="15.95" customHeight="1" x14ac:dyDescent="0.3">
      <c r="A14" s="23"/>
      <c r="B14" s="32"/>
      <c r="C14" s="49" t="s">
        <v>19</v>
      </c>
      <c r="D14" s="119" t="s">
        <v>31</v>
      </c>
      <c r="E14" s="43">
        <v>1</v>
      </c>
      <c r="F14" s="44" t="s">
        <v>14</v>
      </c>
      <c r="G14" s="45" t="s">
        <v>15</v>
      </c>
      <c r="H14" s="46">
        <v>0</v>
      </c>
      <c r="I14" s="45" t="s">
        <v>15</v>
      </c>
      <c r="J14" s="47">
        <f>E14*H14</f>
        <v>0</v>
      </c>
      <c r="K14" s="23"/>
      <c r="L14" s="23"/>
      <c r="M14" s="23"/>
      <c r="N14" s="41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</row>
    <row r="15" spans="1:64" s="31" customFormat="1" ht="8.1" customHeight="1" x14ac:dyDescent="0.3">
      <c r="A15" s="23"/>
      <c r="B15" s="48"/>
      <c r="C15" s="49"/>
      <c r="D15" s="50"/>
      <c r="E15" s="51"/>
      <c r="F15" s="52"/>
      <c r="G15" s="53"/>
      <c r="H15" s="54"/>
      <c r="I15" s="55"/>
      <c r="J15" s="56"/>
      <c r="K15" s="23"/>
      <c r="L15" s="23"/>
      <c r="M15" s="23"/>
      <c r="N15" s="41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</row>
    <row r="16" spans="1:64" s="31" customFormat="1" ht="16.5" customHeight="1" x14ac:dyDescent="0.3">
      <c r="A16" s="23"/>
      <c r="B16" s="24">
        <v>2</v>
      </c>
      <c r="C16" s="25" t="s">
        <v>32</v>
      </c>
      <c r="D16" s="57"/>
      <c r="E16" s="58"/>
      <c r="F16" s="59"/>
      <c r="G16" s="26"/>
      <c r="H16" s="27"/>
      <c r="I16" s="28" t="s">
        <v>15</v>
      </c>
      <c r="J16" s="29">
        <f>SUM(J17:J21)</f>
        <v>0</v>
      </c>
      <c r="K16" s="30"/>
      <c r="L16" s="23"/>
      <c r="M16" s="23"/>
      <c r="N16" s="41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64" s="31" customFormat="1" ht="15.95" customHeight="1" x14ac:dyDescent="0.3">
      <c r="A17" s="23"/>
      <c r="B17" s="48"/>
      <c r="C17" s="33" t="s">
        <v>12</v>
      </c>
      <c r="D17" s="34" t="s">
        <v>82</v>
      </c>
      <c r="E17" s="138">
        <f>'Hit. Volume'!E11</f>
        <v>134.70600000000002</v>
      </c>
      <c r="F17" s="139" t="s">
        <v>33</v>
      </c>
      <c r="G17" s="140" t="s">
        <v>15</v>
      </c>
      <c r="H17" s="141">
        <v>0</v>
      </c>
      <c r="I17" s="140" t="s">
        <v>15</v>
      </c>
      <c r="J17" s="142">
        <f>E17*H17</f>
        <v>0</v>
      </c>
      <c r="K17" s="23"/>
      <c r="L17" s="23"/>
      <c r="M17" s="23"/>
      <c r="N17" s="41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</row>
    <row r="18" spans="1:64" s="31" customFormat="1" ht="15.95" customHeight="1" x14ac:dyDescent="0.3">
      <c r="A18" s="23"/>
      <c r="B18" s="48"/>
      <c r="C18" s="33" t="s">
        <v>16</v>
      </c>
      <c r="D18" s="42" t="s">
        <v>44</v>
      </c>
      <c r="E18" s="43">
        <f>E17/3</f>
        <v>44.902000000000008</v>
      </c>
      <c r="F18" s="143" t="s">
        <v>33</v>
      </c>
      <c r="G18" s="45" t="s">
        <v>15</v>
      </c>
      <c r="H18" s="46">
        <v>0</v>
      </c>
      <c r="I18" s="45" t="s">
        <v>15</v>
      </c>
      <c r="J18" s="47">
        <f t="shared" ref="J18:J21" si="0">E18*H18</f>
        <v>0</v>
      </c>
      <c r="K18" s="23"/>
      <c r="L18" s="23"/>
      <c r="M18" s="23"/>
      <c r="N18" s="41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1:64" s="31" customFormat="1" ht="15.95" customHeight="1" x14ac:dyDescent="0.3">
      <c r="A19" s="23"/>
      <c r="B19" s="48"/>
      <c r="C19" s="49" t="s">
        <v>17</v>
      </c>
      <c r="D19" s="119" t="s">
        <v>101</v>
      </c>
      <c r="E19" s="51">
        <f>'Hit. Volume'!E37</f>
        <v>354.73499999999996</v>
      </c>
      <c r="F19" s="143" t="s">
        <v>33</v>
      </c>
      <c r="G19" s="45" t="s">
        <v>15</v>
      </c>
      <c r="H19" s="46">
        <v>0</v>
      </c>
      <c r="I19" s="45" t="s">
        <v>15</v>
      </c>
      <c r="J19" s="47">
        <f t="shared" si="0"/>
        <v>0</v>
      </c>
      <c r="K19" s="23"/>
      <c r="L19" s="23"/>
      <c r="M19" s="23"/>
      <c r="N19" s="41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</row>
    <row r="20" spans="1:64" s="31" customFormat="1" ht="15.95" customHeight="1" x14ac:dyDescent="0.3">
      <c r="A20" s="23"/>
      <c r="B20" s="48"/>
      <c r="C20" s="49" t="s">
        <v>19</v>
      </c>
      <c r="D20" s="119" t="s">
        <v>83</v>
      </c>
      <c r="E20" s="51">
        <f>'Hit. Volume'!E46</f>
        <v>11.25</v>
      </c>
      <c r="F20" s="143" t="s">
        <v>33</v>
      </c>
      <c r="G20" s="45" t="s">
        <v>15</v>
      </c>
      <c r="H20" s="46">
        <v>0</v>
      </c>
      <c r="I20" s="45" t="s">
        <v>15</v>
      </c>
      <c r="J20" s="47">
        <f t="shared" si="0"/>
        <v>0</v>
      </c>
      <c r="K20" s="23"/>
      <c r="L20" s="23"/>
      <c r="M20" s="23"/>
      <c r="N20" s="41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</row>
    <row r="21" spans="1:64" s="31" customFormat="1" ht="15.95" customHeight="1" x14ac:dyDescent="0.3">
      <c r="A21" s="23"/>
      <c r="B21" s="48"/>
      <c r="C21" s="49" t="s">
        <v>20</v>
      </c>
      <c r="D21" s="119" t="s">
        <v>86</v>
      </c>
      <c r="E21" s="51">
        <f>'Hit. Volume'!E55</f>
        <v>6.1230000000000002</v>
      </c>
      <c r="F21" s="143" t="s">
        <v>33</v>
      </c>
      <c r="G21" s="45" t="s">
        <v>15</v>
      </c>
      <c r="H21" s="46">
        <v>0</v>
      </c>
      <c r="I21" s="45" t="s">
        <v>15</v>
      </c>
      <c r="J21" s="47">
        <f t="shared" si="0"/>
        <v>0</v>
      </c>
      <c r="K21" s="23"/>
      <c r="L21" s="23"/>
      <c r="M21" s="23"/>
      <c r="N21" s="41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</row>
    <row r="22" spans="1:64" s="31" customFormat="1" ht="8.1" customHeight="1" x14ac:dyDescent="0.3">
      <c r="A22" s="23"/>
      <c r="B22" s="48"/>
      <c r="C22" s="49"/>
      <c r="D22" s="50"/>
      <c r="E22" s="150"/>
      <c r="F22" s="145"/>
      <c r="G22" s="146"/>
      <c r="H22" s="147"/>
      <c r="I22" s="148"/>
      <c r="J22" s="149"/>
      <c r="K22" s="23"/>
      <c r="L22" s="23"/>
      <c r="M22" s="23"/>
      <c r="N22" s="41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</row>
    <row r="23" spans="1:64" s="31" customFormat="1" ht="16.5" customHeight="1" x14ac:dyDescent="0.3">
      <c r="A23" s="23"/>
      <c r="B23" s="24">
        <v>3</v>
      </c>
      <c r="C23" s="25" t="s">
        <v>45</v>
      </c>
      <c r="D23" s="57"/>
      <c r="E23" s="151"/>
      <c r="F23" s="59"/>
      <c r="G23" s="26"/>
      <c r="H23" s="27"/>
      <c r="I23" s="28" t="s">
        <v>15</v>
      </c>
      <c r="J23" s="29">
        <f>SUM(J24:J27)</f>
        <v>0</v>
      </c>
      <c r="K23" s="30"/>
      <c r="L23" s="23"/>
      <c r="M23" s="23"/>
      <c r="N23" s="41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4" spans="1:64" s="31" customFormat="1" ht="15.95" customHeight="1" x14ac:dyDescent="0.3">
      <c r="A24" s="23"/>
      <c r="B24" s="48"/>
      <c r="C24" s="33" t="s">
        <v>12</v>
      </c>
      <c r="D24" s="42" t="s">
        <v>84</v>
      </c>
      <c r="E24" s="43">
        <f>'Hit. Volume'!E66</f>
        <v>22.5</v>
      </c>
      <c r="F24" s="143" t="s">
        <v>33</v>
      </c>
      <c r="G24" s="45" t="s">
        <v>15</v>
      </c>
      <c r="H24" s="46">
        <v>0</v>
      </c>
      <c r="I24" s="45" t="s">
        <v>15</v>
      </c>
      <c r="J24" s="47">
        <f t="shared" ref="J24:J27" si="1">E24*H24</f>
        <v>0</v>
      </c>
      <c r="K24" s="23"/>
      <c r="L24" s="23"/>
      <c r="M24" s="23"/>
      <c r="N24" s="41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</row>
    <row r="25" spans="1:64" s="31" customFormat="1" ht="15.95" customHeight="1" x14ac:dyDescent="0.3">
      <c r="A25" s="23"/>
      <c r="B25" s="48"/>
      <c r="C25" s="49" t="s">
        <v>16</v>
      </c>
      <c r="D25" s="119" t="s">
        <v>103</v>
      </c>
      <c r="E25" s="51">
        <f>'Hit. Volume'!E75</f>
        <v>3.0615000000000001</v>
      </c>
      <c r="F25" s="143" t="s">
        <v>33</v>
      </c>
      <c r="G25" s="45" t="s">
        <v>15</v>
      </c>
      <c r="H25" s="46">
        <v>0</v>
      </c>
      <c r="I25" s="45" t="s">
        <v>15</v>
      </c>
      <c r="J25" s="47">
        <f t="shared" si="1"/>
        <v>0</v>
      </c>
      <c r="K25" s="23"/>
      <c r="L25" s="23"/>
      <c r="M25" s="23"/>
      <c r="N25" s="41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</row>
    <row r="26" spans="1:64" s="31" customFormat="1" ht="15.95" customHeight="1" x14ac:dyDescent="0.3">
      <c r="A26" s="23"/>
      <c r="B26" s="48"/>
      <c r="C26" s="49" t="s">
        <v>17</v>
      </c>
      <c r="D26" s="119" t="s">
        <v>87</v>
      </c>
      <c r="E26" s="51">
        <f>'Hit. Volume'!E85</f>
        <v>1.9889999999999999</v>
      </c>
      <c r="F26" s="143" t="s">
        <v>33</v>
      </c>
      <c r="G26" s="45" t="s">
        <v>15</v>
      </c>
      <c r="H26" s="46">
        <v>0</v>
      </c>
      <c r="I26" s="45" t="s">
        <v>15</v>
      </c>
      <c r="J26" s="47">
        <f t="shared" si="1"/>
        <v>0</v>
      </c>
      <c r="K26" s="23"/>
      <c r="L26" s="23"/>
      <c r="M26" s="23"/>
      <c r="N26" s="41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</row>
    <row r="27" spans="1:64" s="31" customFormat="1" ht="15.95" customHeight="1" x14ac:dyDescent="0.3">
      <c r="A27" s="23"/>
      <c r="B27" s="48"/>
      <c r="C27" s="49" t="s">
        <v>19</v>
      </c>
      <c r="D27" s="119" t="s">
        <v>105</v>
      </c>
      <c r="E27" s="51">
        <f>'Hit. Volume'!E94</f>
        <v>3.0615000000000001</v>
      </c>
      <c r="F27" s="143" t="s">
        <v>33</v>
      </c>
      <c r="G27" s="45" t="s">
        <v>15</v>
      </c>
      <c r="H27" s="46">
        <v>0</v>
      </c>
      <c r="I27" s="45" t="s">
        <v>15</v>
      </c>
      <c r="J27" s="47">
        <f t="shared" si="1"/>
        <v>0</v>
      </c>
      <c r="K27" s="23"/>
      <c r="L27" s="23"/>
      <c r="M27" s="23"/>
      <c r="N27" s="41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64" s="31" customFormat="1" ht="9.9499999999999993" customHeight="1" x14ac:dyDescent="0.3">
      <c r="A28" s="23"/>
      <c r="B28" s="48"/>
      <c r="C28" s="49"/>
      <c r="D28" s="50"/>
      <c r="E28" s="150"/>
      <c r="F28" s="145"/>
      <c r="G28" s="146"/>
      <c r="H28" s="147"/>
      <c r="I28" s="148"/>
      <c r="J28" s="149"/>
      <c r="K28" s="23"/>
      <c r="L28" s="23"/>
      <c r="M28" s="23"/>
      <c r="N28" s="41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</row>
    <row r="29" spans="1:64" s="31" customFormat="1" ht="16.5" customHeight="1" x14ac:dyDescent="0.3">
      <c r="A29" s="23"/>
      <c r="B29" s="24">
        <v>4</v>
      </c>
      <c r="C29" s="25" t="s">
        <v>150</v>
      </c>
      <c r="D29" s="57"/>
      <c r="E29" s="151"/>
      <c r="F29" s="59"/>
      <c r="G29" s="26"/>
      <c r="H29" s="27"/>
      <c r="I29" s="28" t="s">
        <v>15</v>
      </c>
      <c r="J29" s="29">
        <f>SUM(J30:J38)</f>
        <v>0</v>
      </c>
      <c r="K29" s="30"/>
      <c r="L29" s="23"/>
      <c r="M29" s="23"/>
      <c r="N29" s="41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64" s="31" customFormat="1" ht="16.5" customHeight="1" x14ac:dyDescent="0.3">
      <c r="A30" s="23"/>
      <c r="B30" s="48"/>
      <c r="C30" s="163" t="s">
        <v>12</v>
      </c>
      <c r="D30" s="161" t="s">
        <v>85</v>
      </c>
      <c r="E30" s="162">
        <f>'Hit. Volume'!E105</f>
        <v>18.369</v>
      </c>
      <c r="F30" s="139" t="s">
        <v>33</v>
      </c>
      <c r="G30" s="140" t="s">
        <v>15</v>
      </c>
      <c r="H30" s="141">
        <v>0</v>
      </c>
      <c r="I30" s="140" t="s">
        <v>15</v>
      </c>
      <c r="J30" s="142">
        <f t="shared" ref="J30:J38" si="2">E30*H30</f>
        <v>0</v>
      </c>
      <c r="K30" s="30"/>
      <c r="L30" s="23"/>
      <c r="M30" s="23"/>
      <c r="N30" s="41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</row>
    <row r="31" spans="1:64" s="31" customFormat="1" ht="16.5" customHeight="1" x14ac:dyDescent="0.3">
      <c r="A31" s="23"/>
      <c r="B31" s="48"/>
      <c r="C31" s="33" t="s">
        <v>16</v>
      </c>
      <c r="D31" s="61" t="s">
        <v>106</v>
      </c>
      <c r="E31" s="164">
        <f>'Hit. Volume'!E121</f>
        <v>99.498750000000001</v>
      </c>
      <c r="F31" s="143" t="s">
        <v>33</v>
      </c>
      <c r="G31" s="45" t="s">
        <v>15</v>
      </c>
      <c r="H31" s="144">
        <v>0</v>
      </c>
      <c r="I31" s="45" t="s">
        <v>15</v>
      </c>
      <c r="J31" s="47">
        <f t="shared" si="2"/>
        <v>0</v>
      </c>
      <c r="K31" s="30"/>
      <c r="L31" s="23"/>
      <c r="M31" s="23"/>
      <c r="N31" s="41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pans="1:64" s="31" customFormat="1" ht="16.5" customHeight="1" x14ac:dyDescent="0.3">
      <c r="A32" s="23"/>
      <c r="B32" s="48"/>
      <c r="C32" s="33" t="s">
        <v>17</v>
      </c>
      <c r="D32" s="61" t="s">
        <v>88</v>
      </c>
      <c r="E32" s="164">
        <f>'Hit. Volume'!E139</f>
        <v>82.22999999999999</v>
      </c>
      <c r="F32" s="143" t="s">
        <v>48</v>
      </c>
      <c r="G32" s="45" t="s">
        <v>15</v>
      </c>
      <c r="H32" s="144">
        <v>0</v>
      </c>
      <c r="I32" s="45" t="s">
        <v>15</v>
      </c>
      <c r="J32" s="47">
        <f t="shared" si="2"/>
        <v>0</v>
      </c>
      <c r="K32" s="30"/>
      <c r="L32" s="23"/>
      <c r="M32" s="23"/>
      <c r="N32" s="41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64" s="31" customFormat="1" ht="16.5" customHeight="1" x14ac:dyDescent="0.3">
      <c r="A33" s="23"/>
      <c r="B33" s="48"/>
      <c r="C33" s="33" t="s">
        <v>19</v>
      </c>
      <c r="D33" s="61" t="s">
        <v>89</v>
      </c>
      <c r="E33" s="164">
        <f>E32*2</f>
        <v>164.45999999999998</v>
      </c>
      <c r="F33" s="143" t="s">
        <v>48</v>
      </c>
      <c r="G33" s="45" t="s">
        <v>15</v>
      </c>
      <c r="H33" s="144">
        <v>0</v>
      </c>
      <c r="I33" s="45" t="s">
        <v>15</v>
      </c>
      <c r="J33" s="47">
        <f t="shared" si="2"/>
        <v>0</v>
      </c>
      <c r="K33" s="30"/>
      <c r="L33" s="23"/>
      <c r="M33" s="23"/>
      <c r="N33" s="41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64" s="31" customFormat="1" ht="16.5" customHeight="1" x14ac:dyDescent="0.3">
      <c r="A34" s="23"/>
      <c r="B34" s="48"/>
      <c r="C34" s="33" t="s">
        <v>20</v>
      </c>
      <c r="D34" s="61" t="s">
        <v>90</v>
      </c>
      <c r="E34" s="164">
        <f>E33</f>
        <v>164.45999999999998</v>
      </c>
      <c r="F34" s="143" t="s">
        <v>48</v>
      </c>
      <c r="G34" s="45" t="s">
        <v>15</v>
      </c>
      <c r="H34" s="144">
        <v>0</v>
      </c>
      <c r="I34" s="45" t="s">
        <v>15</v>
      </c>
      <c r="J34" s="47">
        <f t="shared" si="2"/>
        <v>0</v>
      </c>
      <c r="K34" s="30"/>
      <c r="L34" s="23"/>
      <c r="M34" s="23"/>
      <c r="N34" s="41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</row>
    <row r="35" spans="1:64" s="31" customFormat="1" ht="16.5" customHeight="1" x14ac:dyDescent="0.3">
      <c r="A35" s="23"/>
      <c r="B35" s="48"/>
      <c r="C35" s="33" t="s">
        <v>21</v>
      </c>
      <c r="D35" s="61" t="s">
        <v>108</v>
      </c>
      <c r="E35" s="164">
        <f>'Hit. Volume'!E147</f>
        <v>63</v>
      </c>
      <c r="F35" s="143" t="s">
        <v>48</v>
      </c>
      <c r="G35" s="45" t="s">
        <v>15</v>
      </c>
      <c r="H35" s="144">
        <v>0</v>
      </c>
      <c r="I35" s="45" t="s">
        <v>15</v>
      </c>
      <c r="J35" s="47">
        <f t="shared" si="2"/>
        <v>0</v>
      </c>
      <c r="K35" s="30"/>
      <c r="L35" s="23"/>
      <c r="M35" s="23"/>
      <c r="N35" s="41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</row>
    <row r="36" spans="1:64" s="31" customFormat="1" ht="15.95" customHeight="1" x14ac:dyDescent="0.3">
      <c r="A36" s="23"/>
      <c r="B36" s="48"/>
      <c r="C36" s="33" t="s">
        <v>22</v>
      </c>
      <c r="D36" s="42" t="s">
        <v>109</v>
      </c>
      <c r="E36" s="43">
        <f>'Hit. Volume'!E170</f>
        <v>37</v>
      </c>
      <c r="F36" s="143" t="s">
        <v>48</v>
      </c>
      <c r="G36" s="45" t="s">
        <v>15</v>
      </c>
      <c r="H36" s="46">
        <v>0</v>
      </c>
      <c r="I36" s="45" t="s">
        <v>15</v>
      </c>
      <c r="J36" s="47">
        <f t="shared" si="2"/>
        <v>0</v>
      </c>
      <c r="K36" s="23"/>
      <c r="L36" s="23"/>
      <c r="M36" s="23"/>
      <c r="N36" s="41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64" s="31" customFormat="1" ht="15.95" customHeight="1" x14ac:dyDescent="0.3">
      <c r="A37" s="23"/>
      <c r="B37" s="48"/>
      <c r="C37" s="49" t="s">
        <v>59</v>
      </c>
      <c r="D37" s="119" t="s">
        <v>110</v>
      </c>
      <c r="E37" s="43">
        <f>'Hit. Volume'!E178</f>
        <v>4.5</v>
      </c>
      <c r="F37" s="143" t="s">
        <v>48</v>
      </c>
      <c r="G37" s="45" t="s">
        <v>15</v>
      </c>
      <c r="H37" s="46">
        <v>0</v>
      </c>
      <c r="I37" s="45" t="s">
        <v>15</v>
      </c>
      <c r="J37" s="47">
        <f t="shared" si="2"/>
        <v>0</v>
      </c>
      <c r="K37" s="23"/>
      <c r="L37" s="23"/>
      <c r="M37" s="23"/>
      <c r="N37" s="41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</row>
    <row r="38" spans="1:64" s="31" customFormat="1" ht="15.95" customHeight="1" x14ac:dyDescent="0.3">
      <c r="A38" s="23"/>
      <c r="B38" s="48"/>
      <c r="C38" s="49" t="s">
        <v>60</v>
      </c>
      <c r="D38" s="119" t="s">
        <v>111</v>
      </c>
      <c r="E38" s="51">
        <f>'Hit. Volume'!E197</f>
        <v>21</v>
      </c>
      <c r="F38" s="143" t="s">
        <v>48</v>
      </c>
      <c r="G38" s="45" t="s">
        <v>15</v>
      </c>
      <c r="H38" s="46">
        <v>0</v>
      </c>
      <c r="I38" s="45" t="s">
        <v>15</v>
      </c>
      <c r="J38" s="47">
        <f t="shared" si="2"/>
        <v>0</v>
      </c>
      <c r="K38" s="23"/>
      <c r="L38" s="23"/>
      <c r="M38" s="23"/>
      <c r="N38" s="41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</row>
    <row r="39" spans="1:64" s="31" customFormat="1" ht="8.1" customHeight="1" x14ac:dyDescent="0.3">
      <c r="A39" s="23"/>
      <c r="B39" s="48"/>
      <c r="C39" s="49"/>
      <c r="D39" s="50"/>
      <c r="E39" s="152"/>
      <c r="F39" s="52"/>
      <c r="G39" s="53"/>
      <c r="H39" s="54"/>
      <c r="I39" s="55"/>
      <c r="J39" s="56"/>
      <c r="K39" s="23"/>
      <c r="L39" s="23"/>
      <c r="M39" s="23"/>
      <c r="O39" s="41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</row>
    <row r="40" spans="1:64" s="31" customFormat="1" ht="16.5" customHeight="1" x14ac:dyDescent="0.3">
      <c r="A40" s="23"/>
      <c r="B40" s="24">
        <v>5</v>
      </c>
      <c r="C40" s="25" t="s">
        <v>99</v>
      </c>
      <c r="D40" s="57"/>
      <c r="E40" s="151"/>
      <c r="F40" s="59"/>
      <c r="G40" s="26"/>
      <c r="H40" s="27"/>
      <c r="I40" s="28" t="s">
        <v>15</v>
      </c>
      <c r="J40" s="29">
        <f>SUM(J41:J44)</f>
        <v>0</v>
      </c>
      <c r="K40" s="30"/>
      <c r="L40" s="23"/>
      <c r="M40" s="167"/>
      <c r="O40" s="168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</row>
    <row r="41" spans="1:64" s="31" customFormat="1" ht="15.95" customHeight="1" x14ac:dyDescent="0.3">
      <c r="A41" s="23"/>
      <c r="B41" s="48"/>
      <c r="C41" s="33" t="s">
        <v>12</v>
      </c>
      <c r="D41" s="42" t="s">
        <v>113</v>
      </c>
      <c r="E41" s="43">
        <f>'Hit. Volume'!E223</f>
        <v>315.476</v>
      </c>
      <c r="F41" s="139" t="s">
        <v>48</v>
      </c>
      <c r="G41" s="45" t="s">
        <v>15</v>
      </c>
      <c r="H41" s="46">
        <v>0</v>
      </c>
      <c r="I41" s="45" t="s">
        <v>15</v>
      </c>
      <c r="J41" s="47">
        <f t="shared" ref="J41:J44" si="3">E41*H41</f>
        <v>0</v>
      </c>
      <c r="K41" s="23"/>
      <c r="L41" s="23"/>
      <c r="M41" s="23"/>
      <c r="N41" s="41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</row>
    <row r="42" spans="1:64" s="31" customFormat="1" ht="15.95" customHeight="1" x14ac:dyDescent="0.3">
      <c r="A42" s="23"/>
      <c r="B42" s="48"/>
      <c r="C42" s="33" t="s">
        <v>16</v>
      </c>
      <c r="D42" s="42" t="s">
        <v>116</v>
      </c>
      <c r="E42" s="43">
        <f>E41</f>
        <v>315.476</v>
      </c>
      <c r="F42" s="143" t="s">
        <v>48</v>
      </c>
      <c r="G42" s="45" t="s">
        <v>15</v>
      </c>
      <c r="H42" s="46">
        <v>0</v>
      </c>
      <c r="I42" s="45" t="s">
        <v>15</v>
      </c>
      <c r="J42" s="47">
        <f t="shared" si="3"/>
        <v>0</v>
      </c>
      <c r="K42" s="23"/>
      <c r="L42" s="23"/>
      <c r="M42" s="23"/>
      <c r="N42" s="41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</row>
    <row r="43" spans="1:64" s="31" customFormat="1" ht="15.95" customHeight="1" x14ac:dyDescent="0.3">
      <c r="A43" s="23"/>
      <c r="B43" s="48"/>
      <c r="C43" s="49" t="s">
        <v>17</v>
      </c>
      <c r="D43" s="119" t="s">
        <v>117</v>
      </c>
      <c r="E43" s="51">
        <f>'Hit. Volume'!E227</f>
        <v>74.400000000000006</v>
      </c>
      <c r="F43" s="143" t="s">
        <v>43</v>
      </c>
      <c r="G43" s="45" t="s">
        <v>15</v>
      </c>
      <c r="H43" s="46">
        <v>0</v>
      </c>
      <c r="I43" s="45" t="s">
        <v>15</v>
      </c>
      <c r="J43" s="47">
        <f t="shared" si="3"/>
        <v>0</v>
      </c>
      <c r="K43" s="23"/>
      <c r="L43" s="120"/>
      <c r="M43" s="122"/>
      <c r="N43" s="41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</row>
    <row r="44" spans="1:64" s="31" customFormat="1" ht="15.6" customHeight="1" x14ac:dyDescent="0.3">
      <c r="A44" s="23"/>
      <c r="B44" s="48"/>
      <c r="C44" s="49" t="s">
        <v>19</v>
      </c>
      <c r="D44" s="119" t="s">
        <v>118</v>
      </c>
      <c r="E44" s="51">
        <f>'Hit. Volume'!E231</f>
        <v>66.319999999999993</v>
      </c>
      <c r="F44" s="143" t="s">
        <v>43</v>
      </c>
      <c r="G44" s="45" t="s">
        <v>15</v>
      </c>
      <c r="H44" s="46">
        <v>0</v>
      </c>
      <c r="I44" s="45" t="s">
        <v>15</v>
      </c>
      <c r="J44" s="47">
        <f t="shared" si="3"/>
        <v>0</v>
      </c>
      <c r="K44" s="23"/>
      <c r="L44" s="120"/>
      <c r="M44" s="122"/>
      <c r="N44" s="41"/>
      <c r="O44" s="120"/>
      <c r="P44" s="1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</row>
    <row r="45" spans="1:64" s="31" customFormat="1" ht="8.1" customHeight="1" x14ac:dyDescent="0.3">
      <c r="A45" s="23"/>
      <c r="B45" s="48"/>
      <c r="C45" s="49"/>
      <c r="D45" s="50"/>
      <c r="E45" s="152"/>
      <c r="F45" s="52"/>
      <c r="G45" s="53"/>
      <c r="H45" s="54"/>
      <c r="I45" s="55"/>
      <c r="J45" s="56"/>
      <c r="K45" s="23"/>
      <c r="L45" s="23"/>
      <c r="M45" s="23"/>
      <c r="N45" s="41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</row>
    <row r="46" spans="1:64" s="31" customFormat="1" ht="15.6" customHeight="1" x14ac:dyDescent="0.3">
      <c r="A46" s="23"/>
      <c r="B46" s="24">
        <v>6</v>
      </c>
      <c r="C46" s="25" t="s">
        <v>121</v>
      </c>
      <c r="D46" s="57"/>
      <c r="E46" s="151"/>
      <c r="F46" s="59"/>
      <c r="G46" s="26"/>
      <c r="H46" s="27"/>
      <c r="I46" s="28" t="s">
        <v>15</v>
      </c>
      <c r="J46" s="29">
        <f>SUM(J47:J53)</f>
        <v>0</v>
      </c>
      <c r="K46" s="23"/>
      <c r="L46" s="23"/>
      <c r="M46" s="23"/>
      <c r="N46" s="41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</row>
    <row r="47" spans="1:64" s="31" customFormat="1" ht="15.6" customHeight="1" x14ac:dyDescent="0.3">
      <c r="A47" s="23"/>
      <c r="B47" s="48"/>
      <c r="C47" s="33" t="s">
        <v>12</v>
      </c>
      <c r="D47" s="42" t="s">
        <v>119</v>
      </c>
      <c r="E47" s="43">
        <f>'Hit. Volume'!E243</f>
        <v>0.99900000000000011</v>
      </c>
      <c r="F47" s="139" t="s">
        <v>33</v>
      </c>
      <c r="G47" s="45" t="s">
        <v>15</v>
      </c>
      <c r="H47" s="46">
        <v>0</v>
      </c>
      <c r="I47" s="45" t="s">
        <v>15</v>
      </c>
      <c r="J47" s="47">
        <f t="shared" ref="J47:J53" si="4">E47*H47</f>
        <v>0</v>
      </c>
      <c r="K47" s="23"/>
      <c r="L47" s="23"/>
      <c r="M47" s="23"/>
      <c r="N47" s="41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</row>
    <row r="48" spans="1:64" s="31" customFormat="1" ht="15.6" customHeight="1" x14ac:dyDescent="0.3">
      <c r="A48" s="23"/>
      <c r="B48" s="48"/>
      <c r="C48" s="33" t="s">
        <v>16</v>
      </c>
      <c r="D48" s="42" t="s">
        <v>122</v>
      </c>
      <c r="E48" s="43">
        <f>'Hit. Volume'!E252</f>
        <v>1.2600000000000002</v>
      </c>
      <c r="F48" s="143" t="s">
        <v>48</v>
      </c>
      <c r="G48" s="45" t="s">
        <v>15</v>
      </c>
      <c r="H48" s="46">
        <v>0</v>
      </c>
      <c r="I48" s="45" t="s">
        <v>15</v>
      </c>
      <c r="J48" s="47">
        <f t="shared" si="4"/>
        <v>0</v>
      </c>
      <c r="K48" s="23"/>
      <c r="L48" s="23"/>
      <c r="M48" s="23"/>
      <c r="N48" s="41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</row>
    <row r="49" spans="1:64" s="31" customFormat="1" ht="15.6" customHeight="1" x14ac:dyDescent="0.3">
      <c r="A49" s="23"/>
      <c r="B49" s="48"/>
      <c r="C49" s="49" t="s">
        <v>17</v>
      </c>
      <c r="D49" s="119" t="s">
        <v>123</v>
      </c>
      <c r="E49" s="51">
        <f>'Hit. Volume'!E281</f>
        <v>132.84</v>
      </c>
      <c r="F49" s="143" t="s">
        <v>48</v>
      </c>
      <c r="G49" s="45" t="s">
        <v>15</v>
      </c>
      <c r="H49" s="46">
        <v>0</v>
      </c>
      <c r="I49" s="45" t="s">
        <v>15</v>
      </c>
      <c r="J49" s="47">
        <f t="shared" si="4"/>
        <v>0</v>
      </c>
      <c r="K49" s="23"/>
      <c r="L49" s="23"/>
      <c r="M49" s="23"/>
      <c r="N49" s="41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</row>
    <row r="50" spans="1:64" s="31" customFormat="1" ht="15.6" customHeight="1" x14ac:dyDescent="0.3">
      <c r="A50" s="23"/>
      <c r="B50" s="48"/>
      <c r="C50" s="49" t="s">
        <v>19</v>
      </c>
      <c r="D50" s="119" t="s">
        <v>124</v>
      </c>
      <c r="E50" s="51">
        <f>'Hit. Volume'!E298</f>
        <v>19.8</v>
      </c>
      <c r="F50" s="143" t="s">
        <v>48</v>
      </c>
      <c r="G50" s="45" t="s">
        <v>15</v>
      </c>
      <c r="H50" s="46">
        <v>0</v>
      </c>
      <c r="I50" s="45" t="s">
        <v>15</v>
      </c>
      <c r="J50" s="47">
        <f t="shared" si="4"/>
        <v>0</v>
      </c>
      <c r="K50" s="23"/>
      <c r="L50" s="23"/>
      <c r="M50" s="23"/>
      <c r="N50" s="41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</row>
    <row r="51" spans="1:64" s="31" customFormat="1" ht="15.6" customHeight="1" x14ac:dyDescent="0.3">
      <c r="A51" s="23"/>
      <c r="B51" s="48"/>
      <c r="C51" s="49" t="s">
        <v>20</v>
      </c>
      <c r="D51" s="119" t="s">
        <v>128</v>
      </c>
      <c r="E51" s="51">
        <f>'Hit. Volume'!E335</f>
        <v>0.72096000000000005</v>
      </c>
      <c r="F51" s="143" t="s">
        <v>33</v>
      </c>
      <c r="G51" s="45" t="s">
        <v>15</v>
      </c>
      <c r="H51" s="46">
        <v>0</v>
      </c>
      <c r="I51" s="45" t="s">
        <v>15</v>
      </c>
      <c r="J51" s="47">
        <f t="shared" si="4"/>
        <v>0</v>
      </c>
      <c r="K51" s="23"/>
      <c r="L51" s="23"/>
      <c r="M51" s="23"/>
      <c r="N51" s="41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</row>
    <row r="52" spans="1:64" s="31" customFormat="1" ht="15.6" customHeight="1" x14ac:dyDescent="0.3">
      <c r="A52" s="23"/>
      <c r="B52" s="48"/>
      <c r="C52" s="49" t="s">
        <v>21</v>
      </c>
      <c r="D52" s="119" t="s">
        <v>129</v>
      </c>
      <c r="E52" s="51">
        <f>'Hit. Volume'!E354</f>
        <v>33.450000000000003</v>
      </c>
      <c r="F52" s="143" t="s">
        <v>48</v>
      </c>
      <c r="G52" s="45" t="s">
        <v>15</v>
      </c>
      <c r="H52" s="46">
        <v>0</v>
      </c>
      <c r="I52" s="45" t="s">
        <v>15</v>
      </c>
      <c r="J52" s="47">
        <f t="shared" si="4"/>
        <v>0</v>
      </c>
      <c r="K52" s="23"/>
      <c r="L52" s="23"/>
      <c r="M52" s="23"/>
      <c r="N52" s="41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</row>
    <row r="53" spans="1:64" s="31" customFormat="1" ht="15.6" customHeight="1" x14ac:dyDescent="0.3">
      <c r="A53" s="23"/>
      <c r="B53" s="48"/>
      <c r="C53" s="49" t="s">
        <v>22</v>
      </c>
      <c r="D53" s="119" t="s">
        <v>132</v>
      </c>
      <c r="E53" s="51">
        <f>'Hit. Volume'!E373</f>
        <v>7.11</v>
      </c>
      <c r="F53" s="143" t="s">
        <v>48</v>
      </c>
      <c r="G53" s="45" t="s">
        <v>15</v>
      </c>
      <c r="H53" s="46">
        <v>0</v>
      </c>
      <c r="I53" s="45" t="s">
        <v>15</v>
      </c>
      <c r="J53" s="47">
        <f t="shared" si="4"/>
        <v>0</v>
      </c>
      <c r="K53" s="23"/>
      <c r="L53" s="23"/>
      <c r="M53" s="23"/>
      <c r="N53" s="41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</row>
    <row r="54" spans="1:64" s="31" customFormat="1" ht="8.1" customHeight="1" x14ac:dyDescent="0.3">
      <c r="A54" s="23"/>
      <c r="B54" s="48"/>
      <c r="C54" s="49"/>
      <c r="D54" s="119"/>
      <c r="E54" s="51"/>
      <c r="F54" s="143"/>
      <c r="G54" s="45"/>
      <c r="H54" s="46"/>
      <c r="I54" s="45"/>
      <c r="J54" s="47"/>
      <c r="K54" s="23"/>
      <c r="L54" s="23"/>
      <c r="M54" s="23"/>
      <c r="N54" s="41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</row>
    <row r="55" spans="1:64" s="31" customFormat="1" ht="15.6" customHeight="1" x14ac:dyDescent="0.3">
      <c r="A55" s="23"/>
      <c r="B55" s="24">
        <v>7</v>
      </c>
      <c r="C55" s="25" t="s">
        <v>133</v>
      </c>
      <c r="D55" s="57"/>
      <c r="E55" s="151"/>
      <c r="F55" s="59"/>
      <c r="G55" s="26"/>
      <c r="H55" s="27"/>
      <c r="I55" s="28" t="s">
        <v>15</v>
      </c>
      <c r="J55" s="29">
        <f>SUM(J56:J61)</f>
        <v>0</v>
      </c>
      <c r="K55" s="23"/>
      <c r="L55" s="23"/>
      <c r="M55" s="23"/>
      <c r="N55" s="41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</row>
    <row r="56" spans="1:64" s="31" customFormat="1" ht="15.6" customHeight="1" x14ac:dyDescent="0.3">
      <c r="A56" s="23"/>
      <c r="B56" s="48"/>
      <c r="C56" s="33" t="s">
        <v>12</v>
      </c>
      <c r="D56" s="42" t="s">
        <v>134</v>
      </c>
      <c r="E56" s="43">
        <v>75</v>
      </c>
      <c r="F56" s="139" t="s">
        <v>43</v>
      </c>
      <c r="G56" s="45" t="s">
        <v>15</v>
      </c>
      <c r="H56" s="46">
        <v>0</v>
      </c>
      <c r="I56" s="45" t="s">
        <v>15</v>
      </c>
      <c r="J56" s="47">
        <f t="shared" ref="J56:J61" si="5">E56*H56</f>
        <v>0</v>
      </c>
      <c r="K56" s="23"/>
      <c r="L56" s="23"/>
      <c r="M56" s="23"/>
      <c r="N56" s="41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</row>
    <row r="57" spans="1:64" s="31" customFormat="1" ht="15.6" customHeight="1" x14ac:dyDescent="0.3">
      <c r="A57" s="23"/>
      <c r="B57" s="48"/>
      <c r="C57" s="33" t="s">
        <v>16</v>
      </c>
      <c r="D57" s="42" t="s">
        <v>135</v>
      </c>
      <c r="E57" s="43">
        <v>10</v>
      </c>
      <c r="F57" s="143" t="s">
        <v>48</v>
      </c>
      <c r="G57" s="45" t="s">
        <v>15</v>
      </c>
      <c r="H57" s="46">
        <v>0</v>
      </c>
      <c r="I57" s="45" t="s">
        <v>15</v>
      </c>
      <c r="J57" s="47">
        <f t="shared" si="5"/>
        <v>0</v>
      </c>
      <c r="K57" s="23"/>
      <c r="L57" s="23"/>
      <c r="M57" s="23"/>
      <c r="N57" s="41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</row>
    <row r="58" spans="1:64" s="31" customFormat="1" ht="15.6" customHeight="1" x14ac:dyDescent="0.3">
      <c r="A58" s="23"/>
      <c r="B58" s="48"/>
      <c r="C58" s="49" t="s">
        <v>17</v>
      </c>
      <c r="D58" s="119" t="s">
        <v>136</v>
      </c>
      <c r="E58" s="51">
        <v>1</v>
      </c>
      <c r="F58" s="143" t="s">
        <v>38</v>
      </c>
      <c r="G58" s="45" t="s">
        <v>15</v>
      </c>
      <c r="H58" s="46">
        <v>0</v>
      </c>
      <c r="I58" s="45" t="s">
        <v>15</v>
      </c>
      <c r="J58" s="47">
        <f t="shared" si="5"/>
        <v>0</v>
      </c>
      <c r="K58" s="23"/>
      <c r="L58" s="23"/>
      <c r="M58" s="23"/>
      <c r="N58" s="41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</row>
    <row r="59" spans="1:64" s="31" customFormat="1" ht="15.6" customHeight="1" x14ac:dyDescent="0.3">
      <c r="A59" s="23"/>
      <c r="B59" s="48"/>
      <c r="C59" s="49" t="s">
        <v>19</v>
      </c>
      <c r="D59" s="119" t="s">
        <v>137</v>
      </c>
      <c r="E59" s="51">
        <v>4</v>
      </c>
      <c r="F59" s="143" t="s">
        <v>38</v>
      </c>
      <c r="G59" s="45" t="s">
        <v>15</v>
      </c>
      <c r="H59" s="46">
        <v>0</v>
      </c>
      <c r="I59" s="45" t="s">
        <v>15</v>
      </c>
      <c r="J59" s="47">
        <f t="shared" si="5"/>
        <v>0</v>
      </c>
      <c r="K59" s="23"/>
      <c r="L59" s="23"/>
      <c r="M59" s="23"/>
      <c r="N59" s="41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</row>
    <row r="60" spans="1:64" s="31" customFormat="1" ht="15.6" customHeight="1" x14ac:dyDescent="0.3">
      <c r="A60" s="23"/>
      <c r="B60" s="48"/>
      <c r="C60" s="49" t="s">
        <v>20</v>
      </c>
      <c r="D60" s="119" t="s">
        <v>138</v>
      </c>
      <c r="E60" s="51">
        <v>2</v>
      </c>
      <c r="F60" s="143" t="s">
        <v>38</v>
      </c>
      <c r="G60" s="45" t="s">
        <v>15</v>
      </c>
      <c r="H60" s="46">
        <v>0</v>
      </c>
      <c r="I60" s="45" t="s">
        <v>15</v>
      </c>
      <c r="J60" s="47">
        <f t="shared" si="5"/>
        <v>0</v>
      </c>
      <c r="K60" s="23"/>
      <c r="L60" s="23"/>
      <c r="M60" s="23"/>
      <c r="N60" s="41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</row>
    <row r="61" spans="1:64" s="31" customFormat="1" ht="15.6" customHeight="1" x14ac:dyDescent="0.3">
      <c r="A61" s="23"/>
      <c r="B61" s="48"/>
      <c r="C61" s="49" t="s">
        <v>21</v>
      </c>
      <c r="D61" s="119" t="s">
        <v>141</v>
      </c>
      <c r="E61" s="51">
        <v>1</v>
      </c>
      <c r="F61" s="143" t="s">
        <v>142</v>
      </c>
      <c r="G61" s="45" t="s">
        <v>15</v>
      </c>
      <c r="H61" s="46">
        <v>0</v>
      </c>
      <c r="I61" s="45" t="s">
        <v>15</v>
      </c>
      <c r="J61" s="47">
        <f t="shared" si="5"/>
        <v>0</v>
      </c>
      <c r="K61" s="23"/>
      <c r="L61" s="23"/>
      <c r="M61" s="23"/>
      <c r="N61" s="41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</row>
    <row r="62" spans="1:64" s="31" customFormat="1" ht="8.1" customHeight="1" x14ac:dyDescent="0.3">
      <c r="A62" s="23"/>
      <c r="B62" s="48"/>
      <c r="C62" s="49"/>
      <c r="D62" s="119"/>
      <c r="E62" s="51"/>
      <c r="F62" s="143"/>
      <c r="G62" s="45"/>
      <c r="H62" s="46"/>
      <c r="I62" s="45"/>
      <c r="J62" s="47"/>
      <c r="K62" s="23"/>
      <c r="L62" s="23"/>
      <c r="M62" s="23"/>
      <c r="N62" s="41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</row>
    <row r="63" spans="1:64" s="31" customFormat="1" ht="16.5" customHeight="1" x14ac:dyDescent="0.3">
      <c r="A63" s="23"/>
      <c r="B63" s="24">
        <v>8</v>
      </c>
      <c r="C63" s="25" t="s">
        <v>28</v>
      </c>
      <c r="D63" s="57"/>
      <c r="E63" s="151"/>
      <c r="F63" s="59"/>
      <c r="G63" s="26"/>
      <c r="H63" s="27"/>
      <c r="I63" s="28" t="s">
        <v>15</v>
      </c>
      <c r="J63" s="29">
        <f>SUM(J64:J71)</f>
        <v>0</v>
      </c>
      <c r="K63" s="30"/>
      <c r="L63" s="23"/>
      <c r="M63" s="23"/>
      <c r="N63" s="41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</row>
    <row r="64" spans="1:64" s="31" customFormat="1" ht="15.95" customHeight="1" x14ac:dyDescent="0.3">
      <c r="A64" s="23"/>
      <c r="B64" s="48"/>
      <c r="C64" s="49" t="s">
        <v>12</v>
      </c>
      <c r="D64" s="42" t="s">
        <v>93</v>
      </c>
      <c r="E64" s="43">
        <v>16</v>
      </c>
      <c r="F64" s="52" t="s">
        <v>38</v>
      </c>
      <c r="G64" s="45" t="s">
        <v>15</v>
      </c>
      <c r="H64" s="46">
        <v>0</v>
      </c>
      <c r="I64" s="45" t="s">
        <v>15</v>
      </c>
      <c r="J64" s="47">
        <f t="shared" ref="J64:J71" si="6">E64*H64</f>
        <v>0</v>
      </c>
      <c r="K64" s="23"/>
      <c r="L64" s="23"/>
      <c r="M64" s="23"/>
      <c r="N64" s="41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</row>
    <row r="65" spans="1:64" s="31" customFormat="1" ht="15.95" customHeight="1" x14ac:dyDescent="0.3">
      <c r="A65" s="23"/>
      <c r="B65" s="48"/>
      <c r="C65" s="49" t="s">
        <v>16</v>
      </c>
      <c r="D65" s="42" t="s">
        <v>29</v>
      </c>
      <c r="E65" s="43">
        <v>16</v>
      </c>
      <c r="F65" s="52" t="s">
        <v>53</v>
      </c>
      <c r="G65" s="45" t="s">
        <v>15</v>
      </c>
      <c r="H65" s="46">
        <v>0</v>
      </c>
      <c r="I65" s="45" t="s">
        <v>15</v>
      </c>
      <c r="J65" s="47">
        <f t="shared" si="6"/>
        <v>0</v>
      </c>
      <c r="K65" s="23"/>
      <c r="L65" s="23"/>
      <c r="M65" s="23"/>
      <c r="N65" s="41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</row>
    <row r="66" spans="1:64" s="31" customFormat="1" ht="15.95" customHeight="1" x14ac:dyDescent="0.3">
      <c r="A66" s="23"/>
      <c r="B66" s="48"/>
      <c r="C66" s="49" t="s">
        <v>17</v>
      </c>
      <c r="D66" s="42" t="s">
        <v>54</v>
      </c>
      <c r="E66" s="51">
        <v>2</v>
      </c>
      <c r="F66" s="52" t="s">
        <v>38</v>
      </c>
      <c r="G66" s="45" t="s">
        <v>15</v>
      </c>
      <c r="H66" s="46">
        <v>0</v>
      </c>
      <c r="I66" s="45" t="s">
        <v>15</v>
      </c>
      <c r="J66" s="47">
        <f t="shared" si="6"/>
        <v>0</v>
      </c>
      <c r="K66" s="23"/>
      <c r="L66" s="23"/>
      <c r="M66" s="23"/>
      <c r="N66" s="41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</row>
    <row r="67" spans="1:64" s="31" customFormat="1" ht="15.95" customHeight="1" x14ac:dyDescent="0.3">
      <c r="A67" s="23"/>
      <c r="B67" s="48"/>
      <c r="C67" s="49" t="s">
        <v>19</v>
      </c>
      <c r="D67" s="42" t="s">
        <v>55</v>
      </c>
      <c r="E67" s="51">
        <v>1</v>
      </c>
      <c r="F67" s="52" t="s">
        <v>14</v>
      </c>
      <c r="G67" s="45" t="s">
        <v>15</v>
      </c>
      <c r="H67" s="46">
        <v>0</v>
      </c>
      <c r="I67" s="45" t="s">
        <v>15</v>
      </c>
      <c r="J67" s="47">
        <f t="shared" si="6"/>
        <v>0</v>
      </c>
      <c r="K67" s="23"/>
      <c r="L67" s="23"/>
      <c r="M67" s="23"/>
      <c r="N67" s="41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</row>
    <row r="68" spans="1:64" s="31" customFormat="1" ht="15.95" customHeight="1" x14ac:dyDescent="0.3">
      <c r="A68" s="23"/>
      <c r="B68" s="48"/>
      <c r="C68" s="49" t="s">
        <v>20</v>
      </c>
      <c r="D68" s="42" t="s">
        <v>72</v>
      </c>
      <c r="E68" s="51">
        <v>3</v>
      </c>
      <c r="F68" s="52" t="s">
        <v>38</v>
      </c>
      <c r="G68" s="45" t="s">
        <v>15</v>
      </c>
      <c r="H68" s="46">
        <v>0</v>
      </c>
      <c r="I68" s="45" t="s">
        <v>15</v>
      </c>
      <c r="J68" s="47">
        <f t="shared" si="6"/>
        <v>0</v>
      </c>
      <c r="K68" s="23"/>
      <c r="L68" s="23"/>
      <c r="M68" s="23"/>
      <c r="N68" s="41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</row>
    <row r="69" spans="1:64" s="31" customFormat="1" ht="15.95" customHeight="1" x14ac:dyDescent="0.3">
      <c r="A69" s="23"/>
      <c r="B69" s="48"/>
      <c r="C69" s="49" t="s">
        <v>21</v>
      </c>
      <c r="D69" s="42" t="s">
        <v>73</v>
      </c>
      <c r="E69" s="51">
        <v>2</v>
      </c>
      <c r="F69" s="52" t="s">
        <v>38</v>
      </c>
      <c r="G69" s="45" t="s">
        <v>15</v>
      </c>
      <c r="H69" s="46">
        <v>0</v>
      </c>
      <c r="I69" s="45" t="s">
        <v>15</v>
      </c>
      <c r="J69" s="47">
        <f t="shared" si="6"/>
        <v>0</v>
      </c>
      <c r="K69" s="23"/>
      <c r="L69" s="23"/>
      <c r="M69" s="23"/>
      <c r="N69" s="41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</row>
    <row r="70" spans="1:64" s="31" customFormat="1" ht="15.95" customHeight="1" x14ac:dyDescent="0.3">
      <c r="A70" s="23"/>
      <c r="B70" s="48"/>
      <c r="C70" s="49" t="s">
        <v>22</v>
      </c>
      <c r="D70" s="42" t="s">
        <v>74</v>
      </c>
      <c r="E70" s="51">
        <v>4</v>
      </c>
      <c r="F70" s="52" t="s">
        <v>38</v>
      </c>
      <c r="G70" s="45" t="s">
        <v>15</v>
      </c>
      <c r="H70" s="46">
        <v>0</v>
      </c>
      <c r="I70" s="45" t="s">
        <v>15</v>
      </c>
      <c r="J70" s="47">
        <f t="shared" si="6"/>
        <v>0</v>
      </c>
      <c r="K70" s="23"/>
      <c r="L70" s="23"/>
      <c r="M70" s="23"/>
      <c r="N70" s="41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</row>
    <row r="71" spans="1:64" s="31" customFormat="1" ht="15.95" customHeight="1" x14ac:dyDescent="0.3">
      <c r="A71" s="23"/>
      <c r="B71" s="48"/>
      <c r="C71" s="49" t="s">
        <v>59</v>
      </c>
      <c r="D71" s="42" t="s">
        <v>75</v>
      </c>
      <c r="E71" s="51">
        <v>6</v>
      </c>
      <c r="F71" s="52" t="s">
        <v>38</v>
      </c>
      <c r="G71" s="45" t="s">
        <v>15</v>
      </c>
      <c r="H71" s="46">
        <v>0</v>
      </c>
      <c r="I71" s="45" t="s">
        <v>15</v>
      </c>
      <c r="J71" s="47">
        <f t="shared" si="6"/>
        <v>0</v>
      </c>
      <c r="K71" s="23"/>
      <c r="L71" s="23"/>
      <c r="M71" s="23"/>
      <c r="N71" s="41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</row>
    <row r="72" spans="1:64" s="31" customFormat="1" ht="8.1" customHeight="1" x14ac:dyDescent="0.3">
      <c r="A72" s="23"/>
      <c r="B72" s="129"/>
      <c r="C72" s="203"/>
      <c r="D72" s="204"/>
      <c r="E72" s="150"/>
      <c r="F72" s="145"/>
      <c r="G72" s="146"/>
      <c r="H72" s="147"/>
      <c r="I72" s="148"/>
      <c r="J72" s="149"/>
      <c r="K72" s="23"/>
      <c r="L72" s="23"/>
      <c r="M72" s="23"/>
      <c r="N72" s="41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</row>
    <row r="73" spans="1:64" s="31" customFormat="1" ht="16.5" customHeight="1" x14ac:dyDescent="0.3">
      <c r="A73" s="23"/>
      <c r="B73" s="24">
        <v>9</v>
      </c>
      <c r="C73" s="25" t="s">
        <v>145</v>
      </c>
      <c r="D73" s="57"/>
      <c r="E73" s="151"/>
      <c r="F73" s="59"/>
      <c r="G73" s="26"/>
      <c r="H73" s="27"/>
      <c r="I73" s="28" t="s">
        <v>15</v>
      </c>
      <c r="J73" s="29">
        <f>SUM(J74:J76)</f>
        <v>0</v>
      </c>
      <c r="K73" s="30"/>
      <c r="L73" s="23"/>
      <c r="M73" s="23"/>
      <c r="N73" s="41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</row>
    <row r="74" spans="1:64" s="31" customFormat="1" ht="15.95" customHeight="1" x14ac:dyDescent="0.3">
      <c r="A74" s="23"/>
      <c r="B74" s="48"/>
      <c r="C74" s="33" t="s">
        <v>12</v>
      </c>
      <c r="D74" s="34" t="s">
        <v>146</v>
      </c>
      <c r="E74" s="35">
        <f>E32*2</f>
        <v>164.45999999999998</v>
      </c>
      <c r="F74" s="139" t="s">
        <v>48</v>
      </c>
      <c r="G74" s="37" t="s">
        <v>15</v>
      </c>
      <c r="H74" s="38">
        <v>0</v>
      </c>
      <c r="I74" s="39" t="s">
        <v>15</v>
      </c>
      <c r="J74" s="40">
        <f>E74*H74</f>
        <v>0</v>
      </c>
      <c r="K74" s="23"/>
      <c r="L74" s="23"/>
      <c r="M74" s="23"/>
      <c r="N74" s="41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</row>
    <row r="75" spans="1:64" s="31" customFormat="1" ht="15.95" customHeight="1" x14ac:dyDescent="0.3">
      <c r="A75" s="23"/>
      <c r="B75" s="48"/>
      <c r="C75" s="33" t="s">
        <v>16</v>
      </c>
      <c r="D75" s="42" t="s">
        <v>147</v>
      </c>
      <c r="E75" s="43">
        <f>E35</f>
        <v>63</v>
      </c>
      <c r="F75" s="143" t="s">
        <v>48</v>
      </c>
      <c r="G75" s="45" t="s">
        <v>15</v>
      </c>
      <c r="H75" s="46">
        <v>0</v>
      </c>
      <c r="I75" s="45" t="s">
        <v>15</v>
      </c>
      <c r="J75" s="47">
        <f>E75*H75</f>
        <v>0</v>
      </c>
      <c r="K75" s="23"/>
      <c r="L75" s="23"/>
      <c r="M75" s="23"/>
      <c r="N75" s="41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</row>
    <row r="76" spans="1:64" s="31" customFormat="1" ht="15.95" customHeight="1" x14ac:dyDescent="0.3">
      <c r="A76" s="23"/>
      <c r="B76" s="48"/>
      <c r="C76" s="49" t="s">
        <v>17</v>
      </c>
      <c r="D76" s="119" t="s">
        <v>148</v>
      </c>
      <c r="E76" s="51">
        <f>E49*2</f>
        <v>265.68</v>
      </c>
      <c r="F76" s="143" t="s">
        <v>48</v>
      </c>
      <c r="G76" s="45" t="s">
        <v>15</v>
      </c>
      <c r="H76" s="46">
        <v>0</v>
      </c>
      <c r="I76" s="45" t="s">
        <v>15</v>
      </c>
      <c r="J76" s="47">
        <f>E76*H76</f>
        <v>0</v>
      </c>
      <c r="K76" s="23"/>
      <c r="L76" s="23"/>
      <c r="M76" s="23"/>
      <c r="N76" s="41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</row>
    <row r="77" spans="1:64" s="31" customFormat="1" ht="8.1" customHeight="1" x14ac:dyDescent="0.3">
      <c r="A77" s="23"/>
      <c r="B77" s="129"/>
      <c r="C77" s="203"/>
      <c r="D77" s="212"/>
      <c r="E77" s="150"/>
      <c r="F77" s="145"/>
      <c r="G77" s="146"/>
      <c r="H77" s="147"/>
      <c r="I77" s="148"/>
      <c r="J77" s="149"/>
      <c r="K77" s="23"/>
      <c r="L77" s="23"/>
      <c r="M77" s="23"/>
      <c r="N77" s="41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</row>
    <row r="78" spans="1:64" s="31" customFormat="1" ht="15.95" customHeight="1" x14ac:dyDescent="0.3">
      <c r="A78" s="23"/>
      <c r="B78" s="213"/>
      <c r="C78" s="205"/>
      <c r="D78" s="169"/>
      <c r="E78" s="185"/>
      <c r="F78" s="202"/>
      <c r="G78" s="187"/>
      <c r="H78" s="188"/>
      <c r="I78" s="187"/>
      <c r="J78" s="189"/>
      <c r="K78" s="23"/>
      <c r="L78" s="23"/>
      <c r="M78" s="23"/>
      <c r="N78" s="41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</row>
    <row r="79" spans="1:64" s="21" customFormat="1" ht="16.5" customHeight="1" x14ac:dyDescent="0.3">
      <c r="A79" s="23"/>
      <c r="B79" s="72" t="s">
        <v>24</v>
      </c>
      <c r="C79" s="73"/>
      <c r="D79" s="73"/>
      <c r="E79" s="206"/>
      <c r="F79" s="207"/>
      <c r="G79" s="208"/>
      <c r="H79" s="209"/>
      <c r="I79" s="210" t="s">
        <v>15</v>
      </c>
      <c r="J79" s="211">
        <f>J10+J16+J23+J29+J40+J46+J55+J73+J63</f>
        <v>0</v>
      </c>
      <c r="K79" s="23"/>
      <c r="L79" s="127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</row>
    <row r="80" spans="1:64" s="71" customFormat="1" ht="16.5" customHeight="1" x14ac:dyDescent="0.3">
      <c r="B80" s="72" t="s">
        <v>25</v>
      </c>
      <c r="C80" s="73"/>
      <c r="D80" s="73"/>
      <c r="E80" s="154"/>
      <c r="F80" s="74"/>
      <c r="G80" s="75"/>
      <c r="H80" s="75"/>
      <c r="I80" s="76" t="s">
        <v>15</v>
      </c>
      <c r="J80" s="77">
        <f>ROUNDDOWN(J79,-5)</f>
        <v>0</v>
      </c>
      <c r="L80" s="78"/>
    </row>
    <row r="81" spans="1:65" s="71" customFormat="1" ht="16.5" customHeight="1" x14ac:dyDescent="0.3">
      <c r="B81" s="72" t="s">
        <v>179</v>
      </c>
      <c r="C81" s="73"/>
      <c r="D81" s="73"/>
      <c r="E81" s="154"/>
      <c r="F81" s="74"/>
      <c r="G81" s="75"/>
      <c r="H81" s="75"/>
      <c r="I81" s="76" t="s">
        <v>11</v>
      </c>
      <c r="J81" s="77">
        <f>11%*J80</f>
        <v>0</v>
      </c>
    </row>
    <row r="82" spans="1:65" s="71" customFormat="1" ht="16.5" customHeight="1" x14ac:dyDescent="0.3">
      <c r="B82" s="72" t="s">
        <v>27</v>
      </c>
      <c r="C82" s="73"/>
      <c r="D82" s="73"/>
      <c r="E82" s="154"/>
      <c r="F82" s="74"/>
      <c r="G82" s="75"/>
      <c r="H82" s="75"/>
      <c r="I82" s="76" t="s">
        <v>11</v>
      </c>
      <c r="J82" s="175">
        <f>J81+J80</f>
        <v>0</v>
      </c>
    </row>
    <row r="83" spans="1:65" s="21" customFormat="1" ht="17.25" thickBot="1" x14ac:dyDescent="0.35">
      <c r="A83" s="23"/>
      <c r="B83" s="79"/>
      <c r="C83" s="80"/>
      <c r="D83" s="80"/>
      <c r="E83" s="155"/>
      <c r="F83" s="81"/>
      <c r="G83" s="82"/>
      <c r="H83" s="83"/>
      <c r="I83" s="84"/>
      <c r="J83" s="85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</row>
    <row r="84" spans="1:65" s="93" customFormat="1" ht="16.5" thickTop="1" x14ac:dyDescent="0.25">
      <c r="A84" s="86"/>
      <c r="B84" s="10"/>
      <c r="C84" s="87"/>
      <c r="D84" s="87"/>
      <c r="E84" s="156"/>
      <c r="F84" s="88"/>
      <c r="G84" s="89"/>
      <c r="H84" s="90"/>
      <c r="I84" s="91"/>
      <c r="J84" s="92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</row>
    <row r="85" spans="1:65" x14ac:dyDescent="0.25">
      <c r="A85" s="94"/>
      <c r="B85" s="94"/>
      <c r="C85" s="95"/>
      <c r="D85" s="96"/>
      <c r="E85" s="157"/>
      <c r="F85" s="98"/>
      <c r="G85" s="99"/>
      <c r="H85" s="99"/>
      <c r="I85" s="99"/>
      <c r="J85" s="99"/>
      <c r="K85" s="100"/>
      <c r="L85" s="101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</row>
    <row r="86" spans="1:65" x14ac:dyDescent="0.25">
      <c r="A86" s="94"/>
      <c r="B86" s="94"/>
      <c r="C86" s="95"/>
      <c r="D86" s="96"/>
      <c r="E86" s="157"/>
      <c r="F86" s="98"/>
      <c r="G86" s="99"/>
      <c r="H86" s="99"/>
      <c r="I86" s="96"/>
      <c r="J86" s="1"/>
      <c r="K86" s="100"/>
      <c r="L86" s="101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</row>
    <row r="87" spans="1:65" x14ac:dyDescent="0.25">
      <c r="A87" s="94"/>
      <c r="B87" s="94"/>
      <c r="C87" s="95"/>
      <c r="D87" s="96"/>
      <c r="E87" s="157"/>
      <c r="F87" s="98"/>
      <c r="G87" s="97"/>
      <c r="H87" s="102"/>
      <c r="I87" s="96"/>
      <c r="J87" s="1"/>
      <c r="K87" s="100"/>
      <c r="L87" s="101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</row>
    <row r="88" spans="1:65" x14ac:dyDescent="0.25">
      <c r="A88" s="94"/>
      <c r="B88" s="94"/>
      <c r="C88" s="95"/>
      <c r="D88" s="96"/>
      <c r="E88" s="157"/>
      <c r="F88" s="98"/>
      <c r="G88" s="97"/>
      <c r="H88" s="102"/>
      <c r="I88" s="96"/>
      <c r="J88" s="1"/>
      <c r="K88" s="100"/>
      <c r="L88" s="101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</row>
    <row r="89" spans="1:65" x14ac:dyDescent="0.25">
      <c r="A89" s="94"/>
      <c r="B89" s="94"/>
      <c r="C89" s="95"/>
      <c r="D89" s="96"/>
      <c r="E89" s="157"/>
      <c r="F89" s="98"/>
      <c r="G89" s="97"/>
      <c r="H89" s="102"/>
      <c r="I89" s="96"/>
      <c r="J89" s="1"/>
      <c r="K89" s="100"/>
      <c r="L89" s="101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</row>
    <row r="90" spans="1:65" x14ac:dyDescent="0.25">
      <c r="A90" s="94"/>
      <c r="B90" s="94"/>
      <c r="C90" s="95"/>
      <c r="D90" s="103"/>
      <c r="E90" s="158"/>
      <c r="F90" s="98"/>
      <c r="G90" s="97"/>
      <c r="H90" s="102"/>
      <c r="I90" s="96"/>
      <c r="J90" s="1"/>
      <c r="K90" s="100"/>
      <c r="L90" s="101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</row>
    <row r="91" spans="1:65" ht="15.75" customHeight="1" x14ac:dyDescent="0.25">
      <c r="B91" s="1"/>
      <c r="C91" s="95"/>
      <c r="D91" s="104"/>
      <c r="E91" s="159"/>
      <c r="F91" s="98"/>
      <c r="G91" s="97"/>
      <c r="H91" s="102"/>
      <c r="I91" s="104"/>
      <c r="J91" s="1"/>
      <c r="K91" s="100"/>
      <c r="L91" s="101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</row>
    <row r="92" spans="1:65" x14ac:dyDescent="0.25">
      <c r="B92" s="1"/>
      <c r="C92" s="95"/>
      <c r="D92" s="96"/>
      <c r="E92" s="157"/>
      <c r="F92" s="98"/>
      <c r="G92" s="97"/>
      <c r="H92" s="102"/>
      <c r="I92" s="96"/>
      <c r="J92" s="1"/>
      <c r="K92" s="100"/>
      <c r="L92" s="101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</row>
    <row r="93" spans="1:65" x14ac:dyDescent="0.25">
      <c r="B93" s="1"/>
      <c r="C93" s="105"/>
      <c r="D93" s="96"/>
      <c r="E93" s="157"/>
      <c r="F93" s="98"/>
      <c r="G93" s="97"/>
      <c r="H93" s="102"/>
      <c r="I93" s="96"/>
      <c r="J93" s="1"/>
      <c r="K93" s="100"/>
      <c r="L93" s="106"/>
    </row>
  </sheetData>
  <mergeCells count="12">
    <mergeCell ref="C9:D9"/>
    <mergeCell ref="E9:F9"/>
    <mergeCell ref="G9:H9"/>
    <mergeCell ref="I9:J9"/>
    <mergeCell ref="B2:J2"/>
    <mergeCell ref="B7:B8"/>
    <mergeCell ref="C7:D8"/>
    <mergeCell ref="E7:F8"/>
    <mergeCell ref="G7:H7"/>
    <mergeCell ref="I7:J7"/>
    <mergeCell ref="G8:H8"/>
    <mergeCell ref="I8:J8"/>
  </mergeCells>
  <printOptions horizontalCentered="1"/>
  <pageMargins left="0.25" right="0.25" top="0.5" bottom="0.5" header="0.3" footer="0.3"/>
  <pageSetup paperSize="9" scale="65" fitToHeight="0" orientation="portrait" horizontalDpi="4294967293" verticalDpi="4294967293" r:id="rId1"/>
  <rowBreaks count="1" manualBreakCount="1">
    <brk id="72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H99"/>
  <sheetViews>
    <sheetView showGridLines="0" view="pageBreakPreview" topLeftCell="A85" zoomScaleNormal="115" zoomScaleSheetLayoutView="100" workbookViewId="0">
      <selection activeCell="H45" sqref="H45"/>
    </sheetView>
  </sheetViews>
  <sheetFormatPr defaultColWidth="9.140625" defaultRowHeight="15.75" x14ac:dyDescent="0.25"/>
  <cols>
    <col min="1" max="1" width="2.7109375" style="1" customWidth="1"/>
    <col min="2" max="2" width="4.7109375" style="105" customWidth="1"/>
    <col min="3" max="3" width="4.7109375" style="110" customWidth="1"/>
    <col min="4" max="4" width="81.140625" style="1" customWidth="1"/>
    <col min="5" max="5" width="59.28515625" style="106" customWidth="1"/>
    <col min="6" max="6" width="15.140625" style="1" customWidth="1"/>
    <col min="7" max="7" width="20.85546875" style="1" customWidth="1"/>
    <col min="8" max="8" width="27.140625" style="1" bestFit="1" customWidth="1"/>
    <col min="9" max="9" width="15.42578125" style="1" customWidth="1"/>
    <col min="10" max="10" width="13.7109375" style="1" customWidth="1"/>
    <col min="11" max="11" width="13" style="1" customWidth="1"/>
    <col min="12" max="16384" width="9.140625" style="1"/>
  </cols>
  <sheetData>
    <row r="2" spans="1:59" ht="20.25" x14ac:dyDescent="0.3">
      <c r="B2" s="232" t="s">
        <v>155</v>
      </c>
      <c r="C2" s="232"/>
      <c r="D2" s="232"/>
      <c r="E2" s="232"/>
    </row>
    <row r="3" spans="1:59" ht="17.25" customHeight="1" x14ac:dyDescent="0.35">
      <c r="B3" s="2"/>
      <c r="C3" s="2"/>
      <c r="D3" s="2"/>
      <c r="E3" s="2"/>
    </row>
    <row r="4" spans="1:59" ht="16.5" customHeight="1" x14ac:dyDescent="0.25">
      <c r="B4" s="5" t="s">
        <v>0</v>
      </c>
      <c r="C4" s="5"/>
      <c r="D4" s="6" t="s">
        <v>151</v>
      </c>
      <c r="E4" s="9"/>
    </row>
    <row r="5" spans="1:59" ht="16.5" customHeight="1" x14ac:dyDescent="0.25">
      <c r="B5" s="10" t="s">
        <v>1</v>
      </c>
      <c r="C5" s="11"/>
      <c r="D5" s="6" t="s">
        <v>152</v>
      </c>
      <c r="E5" s="17"/>
    </row>
    <row r="6" spans="1:59" ht="3.95" customHeight="1" thickBot="1" x14ac:dyDescent="0.35">
      <c r="B6" s="18"/>
      <c r="C6" s="19"/>
      <c r="D6" s="20"/>
      <c r="E6" s="17"/>
    </row>
    <row r="7" spans="1:59" s="21" customFormat="1" ht="15" customHeight="1" thickTop="1" thickBot="1" x14ac:dyDescent="0.25">
      <c r="B7" s="238" t="s">
        <v>3</v>
      </c>
      <c r="C7" s="240" t="s">
        <v>4</v>
      </c>
      <c r="D7" s="240"/>
      <c r="E7" s="242" t="s">
        <v>156</v>
      </c>
    </row>
    <row r="8" spans="1:59" s="21" customFormat="1" ht="17.25" customHeight="1" thickTop="1" x14ac:dyDescent="0.25">
      <c r="B8" s="239"/>
      <c r="C8" s="241"/>
      <c r="D8" s="241"/>
      <c r="E8" s="244"/>
      <c r="I8" s="22"/>
      <c r="J8" s="22"/>
    </row>
    <row r="9" spans="1:59" s="21" customFormat="1" ht="9.9499999999999993" customHeight="1" x14ac:dyDescent="0.25">
      <c r="B9" s="201">
        <v>1</v>
      </c>
      <c r="C9" s="236">
        <v>2</v>
      </c>
      <c r="D9" s="236"/>
      <c r="E9" s="214"/>
      <c r="I9" s="22"/>
      <c r="J9" s="22"/>
    </row>
    <row r="10" spans="1:59" s="31" customFormat="1" ht="16.5" customHeight="1" x14ac:dyDescent="0.3">
      <c r="A10" s="23"/>
      <c r="B10" s="129">
        <v>1</v>
      </c>
      <c r="C10" s="130" t="s">
        <v>10</v>
      </c>
      <c r="D10" s="131"/>
      <c r="E10" s="215"/>
      <c r="F10" s="30"/>
      <c r="G10" s="23"/>
      <c r="H10" s="23"/>
      <c r="I10" s="22"/>
      <c r="J10" s="22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</row>
    <row r="11" spans="1:59" s="31" customFormat="1" ht="15.95" customHeight="1" x14ac:dyDescent="0.3">
      <c r="A11" s="23"/>
      <c r="B11" s="32"/>
      <c r="C11" s="33" t="s">
        <v>12</v>
      </c>
      <c r="D11" s="34" t="s">
        <v>13</v>
      </c>
      <c r="E11" s="216" t="s">
        <v>157</v>
      </c>
      <c r="F11" s="120"/>
      <c r="G11" s="23"/>
      <c r="H11" s="23"/>
      <c r="I11" s="41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</row>
    <row r="12" spans="1:59" s="31" customFormat="1" ht="15.95" customHeight="1" x14ac:dyDescent="0.3">
      <c r="A12" s="23"/>
      <c r="B12" s="32"/>
      <c r="C12" s="33" t="s">
        <v>16</v>
      </c>
      <c r="D12" s="42" t="s">
        <v>18</v>
      </c>
      <c r="E12" s="217" t="s">
        <v>158</v>
      </c>
      <c r="F12" s="23"/>
      <c r="G12" s="23"/>
      <c r="H12" s="23"/>
      <c r="I12" s="41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</row>
    <row r="13" spans="1:59" s="31" customFormat="1" ht="15.95" customHeight="1" x14ac:dyDescent="0.3">
      <c r="A13" s="23"/>
      <c r="B13" s="32"/>
      <c r="C13" s="33" t="s">
        <v>17</v>
      </c>
      <c r="D13" s="42" t="s">
        <v>30</v>
      </c>
      <c r="E13" s="217" t="s">
        <v>159</v>
      </c>
      <c r="F13" s="23"/>
      <c r="G13" s="23"/>
      <c r="H13" s="23"/>
      <c r="I13" s="41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</row>
    <row r="14" spans="1:59" s="31" customFormat="1" ht="15.95" customHeight="1" x14ac:dyDescent="0.3">
      <c r="A14" s="23"/>
      <c r="B14" s="32"/>
      <c r="C14" s="49" t="s">
        <v>19</v>
      </c>
      <c r="D14" s="119" t="s">
        <v>31</v>
      </c>
      <c r="E14" s="217" t="s">
        <v>160</v>
      </c>
      <c r="F14" s="23"/>
      <c r="G14" s="23"/>
      <c r="H14" s="23"/>
      <c r="I14" s="41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</row>
    <row r="15" spans="1:59" s="31" customFormat="1" ht="8.1" customHeight="1" x14ac:dyDescent="0.3">
      <c r="A15" s="23"/>
      <c r="B15" s="48"/>
      <c r="C15" s="49"/>
      <c r="D15" s="50"/>
      <c r="E15" s="218"/>
      <c r="F15" s="23"/>
      <c r="G15" s="23"/>
      <c r="H15" s="23"/>
      <c r="I15" s="41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</row>
    <row r="16" spans="1:59" s="31" customFormat="1" ht="16.5" customHeight="1" x14ac:dyDescent="0.3">
      <c r="A16" s="23"/>
      <c r="B16" s="24">
        <v>2</v>
      </c>
      <c r="C16" s="25" t="s">
        <v>32</v>
      </c>
      <c r="D16" s="57"/>
      <c r="E16" s="199"/>
      <c r="F16" s="30"/>
      <c r="G16" s="23"/>
      <c r="H16" s="23"/>
      <c r="I16" s="41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</row>
    <row r="17" spans="1:59" s="31" customFormat="1" ht="15.95" customHeight="1" x14ac:dyDescent="0.3">
      <c r="A17" s="23"/>
      <c r="B17" s="48"/>
      <c r="C17" s="33" t="s">
        <v>12</v>
      </c>
      <c r="D17" s="34" t="s">
        <v>82</v>
      </c>
      <c r="E17" s="219"/>
      <c r="F17" s="23"/>
      <c r="G17" s="23"/>
      <c r="H17" s="23"/>
      <c r="I17" s="4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</row>
    <row r="18" spans="1:59" s="31" customFormat="1" ht="15.95" customHeight="1" x14ac:dyDescent="0.3">
      <c r="A18" s="23"/>
      <c r="B18" s="48"/>
      <c r="C18" s="33" t="s">
        <v>16</v>
      </c>
      <c r="D18" s="42" t="s">
        <v>44</v>
      </c>
      <c r="E18" s="217" t="s">
        <v>161</v>
      </c>
      <c r="F18" s="23"/>
      <c r="G18" s="23"/>
      <c r="H18" s="23"/>
      <c r="I18" s="41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</row>
    <row r="19" spans="1:59" s="31" customFormat="1" ht="15.95" customHeight="1" x14ac:dyDescent="0.3">
      <c r="A19" s="23"/>
      <c r="B19" s="48"/>
      <c r="C19" s="49" t="s">
        <v>17</v>
      </c>
      <c r="D19" s="119" t="s">
        <v>101</v>
      </c>
      <c r="E19" s="217" t="s">
        <v>161</v>
      </c>
      <c r="F19" s="23"/>
      <c r="G19" s="23"/>
      <c r="H19" s="23"/>
      <c r="I19" s="41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</row>
    <row r="20" spans="1:59" s="31" customFormat="1" ht="15.95" customHeight="1" x14ac:dyDescent="0.3">
      <c r="A20" s="23"/>
      <c r="B20" s="48"/>
      <c r="C20" s="49" t="s">
        <v>19</v>
      </c>
      <c r="D20" s="119" t="s">
        <v>83</v>
      </c>
      <c r="E20" s="217" t="s">
        <v>161</v>
      </c>
      <c r="F20" s="23"/>
      <c r="G20" s="23"/>
      <c r="H20" s="23"/>
      <c r="I20" s="41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</row>
    <row r="21" spans="1:59" s="31" customFormat="1" ht="15.95" customHeight="1" x14ac:dyDescent="0.3">
      <c r="A21" s="23"/>
      <c r="B21" s="48"/>
      <c r="C21" s="49" t="s">
        <v>20</v>
      </c>
      <c r="D21" s="119" t="s">
        <v>86</v>
      </c>
      <c r="E21" s="217" t="s">
        <v>167</v>
      </c>
      <c r="F21" s="23"/>
      <c r="G21" s="23"/>
      <c r="H21" s="23"/>
      <c r="I21" s="41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</row>
    <row r="22" spans="1:59" s="31" customFormat="1" ht="8.1" customHeight="1" x14ac:dyDescent="0.3">
      <c r="A22" s="23"/>
      <c r="B22" s="48"/>
      <c r="C22" s="49"/>
      <c r="D22" s="50"/>
      <c r="E22" s="220"/>
      <c r="F22" s="23"/>
      <c r="G22" s="23"/>
      <c r="H22" s="23"/>
      <c r="I22" s="41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</row>
    <row r="23" spans="1:59" s="31" customFormat="1" ht="16.5" customHeight="1" x14ac:dyDescent="0.3">
      <c r="A23" s="23"/>
      <c r="B23" s="24">
        <v>3</v>
      </c>
      <c r="C23" s="25" t="s">
        <v>45</v>
      </c>
      <c r="D23" s="57"/>
      <c r="E23" s="221"/>
      <c r="F23" s="30"/>
      <c r="G23" s="23"/>
      <c r="H23" s="23"/>
      <c r="I23" s="41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</row>
    <row r="24" spans="1:59" s="31" customFormat="1" ht="15.95" customHeight="1" x14ac:dyDescent="0.3">
      <c r="A24" s="23"/>
      <c r="B24" s="48"/>
      <c r="C24" s="33" t="s">
        <v>12</v>
      </c>
      <c r="D24" s="42" t="s">
        <v>84</v>
      </c>
      <c r="E24" s="217" t="s">
        <v>162</v>
      </c>
      <c r="F24" s="23"/>
      <c r="G24" s="23"/>
      <c r="H24" s="23"/>
      <c r="I24" s="41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</row>
    <row r="25" spans="1:59" s="31" customFormat="1" ht="15.95" customHeight="1" x14ac:dyDescent="0.3">
      <c r="A25" s="23"/>
      <c r="B25" s="48"/>
      <c r="C25" s="49" t="s">
        <v>16</v>
      </c>
      <c r="D25" s="119" t="s">
        <v>103</v>
      </c>
      <c r="E25" s="222" t="s">
        <v>163</v>
      </c>
      <c r="F25" s="23"/>
      <c r="G25" s="23"/>
      <c r="H25" s="23"/>
      <c r="I25" s="41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</row>
    <row r="26" spans="1:59" s="31" customFormat="1" ht="15.95" customHeight="1" x14ac:dyDescent="0.3">
      <c r="A26" s="23"/>
      <c r="B26" s="48"/>
      <c r="C26" s="49" t="s">
        <v>17</v>
      </c>
      <c r="D26" s="119" t="s">
        <v>87</v>
      </c>
      <c r="E26" s="222" t="s">
        <v>163</v>
      </c>
      <c r="F26" s="23"/>
      <c r="G26" s="23"/>
      <c r="H26" s="23"/>
      <c r="I26" s="41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</row>
    <row r="27" spans="1:59" s="31" customFormat="1" ht="15.95" customHeight="1" x14ac:dyDescent="0.3">
      <c r="A27" s="23"/>
      <c r="B27" s="48"/>
      <c r="C27" s="49" t="s">
        <v>19</v>
      </c>
      <c r="D27" s="119" t="s">
        <v>105</v>
      </c>
      <c r="E27" s="222" t="s">
        <v>163</v>
      </c>
      <c r="F27" s="23"/>
      <c r="G27" s="23"/>
      <c r="H27" s="23"/>
      <c r="I27" s="41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</row>
    <row r="28" spans="1:59" s="31" customFormat="1" ht="9.9499999999999993" customHeight="1" x14ac:dyDescent="0.3">
      <c r="A28" s="23"/>
      <c r="B28" s="48"/>
      <c r="C28" s="49"/>
      <c r="D28" s="50"/>
      <c r="E28" s="220"/>
      <c r="F28" s="23"/>
      <c r="G28" s="23"/>
      <c r="H28" s="23"/>
      <c r="I28" s="41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</row>
    <row r="29" spans="1:59" s="31" customFormat="1" ht="16.5" customHeight="1" x14ac:dyDescent="0.3">
      <c r="A29" s="23"/>
      <c r="B29" s="24">
        <v>4</v>
      </c>
      <c r="C29" s="25" t="s">
        <v>150</v>
      </c>
      <c r="D29" s="57"/>
      <c r="E29" s="221"/>
      <c r="F29" s="30"/>
      <c r="G29" s="23"/>
      <c r="H29" s="23"/>
      <c r="I29" s="41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</row>
    <row r="30" spans="1:59" s="31" customFormat="1" ht="16.5" customHeight="1" x14ac:dyDescent="0.3">
      <c r="A30" s="23"/>
      <c r="B30" s="48"/>
      <c r="C30" s="163" t="s">
        <v>12</v>
      </c>
      <c r="D30" s="161" t="s">
        <v>85</v>
      </c>
      <c r="E30" s="223"/>
      <c r="F30" s="30"/>
      <c r="G30" s="23"/>
      <c r="H30" s="23"/>
      <c r="I30" s="41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</row>
    <row r="31" spans="1:59" s="31" customFormat="1" ht="16.5" customHeight="1" x14ac:dyDescent="0.3">
      <c r="A31" s="23"/>
      <c r="B31" s="48"/>
      <c r="C31" s="33" t="s">
        <v>16</v>
      </c>
      <c r="D31" s="61" t="s">
        <v>106</v>
      </c>
      <c r="E31" s="224" t="s">
        <v>164</v>
      </c>
      <c r="F31" s="30"/>
      <c r="G31" s="23"/>
      <c r="H31" s="23"/>
      <c r="I31" s="41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</row>
    <row r="32" spans="1:59" s="31" customFormat="1" ht="16.5" customHeight="1" x14ac:dyDescent="0.3">
      <c r="A32" s="23"/>
      <c r="B32" s="48"/>
      <c r="C32" s="33" t="s">
        <v>17</v>
      </c>
      <c r="D32" s="61" t="s">
        <v>88</v>
      </c>
      <c r="E32" s="225" t="s">
        <v>165</v>
      </c>
      <c r="F32" s="30"/>
      <c r="G32" s="23"/>
      <c r="H32" s="23"/>
      <c r="I32" s="41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</row>
    <row r="33" spans="1:59" s="31" customFormat="1" ht="16.5" customHeight="1" x14ac:dyDescent="0.3">
      <c r="A33" s="23"/>
      <c r="B33" s="48"/>
      <c r="C33" s="33" t="s">
        <v>19</v>
      </c>
      <c r="D33" s="61" t="s">
        <v>89</v>
      </c>
      <c r="E33" s="224" t="s">
        <v>166</v>
      </c>
      <c r="F33" s="30"/>
      <c r="G33" s="23"/>
      <c r="H33" s="23"/>
      <c r="I33" s="41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</row>
    <row r="34" spans="1:59" s="31" customFormat="1" ht="16.5" customHeight="1" x14ac:dyDescent="0.3">
      <c r="A34" s="23"/>
      <c r="B34" s="48"/>
      <c r="C34" s="33" t="s">
        <v>20</v>
      </c>
      <c r="D34" s="61" t="s">
        <v>90</v>
      </c>
      <c r="E34" s="226"/>
      <c r="F34" s="30"/>
      <c r="G34" s="23"/>
      <c r="H34" s="23"/>
      <c r="I34" s="41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</row>
    <row r="35" spans="1:59" s="31" customFormat="1" ht="16.5" customHeight="1" x14ac:dyDescent="0.3">
      <c r="A35" s="23"/>
      <c r="B35" s="48"/>
      <c r="C35" s="33" t="s">
        <v>21</v>
      </c>
      <c r="D35" s="61" t="s">
        <v>153</v>
      </c>
      <c r="E35" s="226"/>
      <c r="F35" s="30"/>
      <c r="G35" s="23"/>
      <c r="H35" s="23"/>
      <c r="I35" s="41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</row>
    <row r="36" spans="1:59" s="31" customFormat="1" ht="15.95" customHeight="1" x14ac:dyDescent="0.3">
      <c r="A36" s="23"/>
      <c r="B36" s="48"/>
      <c r="C36" s="33" t="s">
        <v>22</v>
      </c>
      <c r="D36" s="42" t="s">
        <v>154</v>
      </c>
      <c r="E36" s="227"/>
      <c r="F36" s="23"/>
      <c r="G36" s="23"/>
      <c r="H36" s="23"/>
      <c r="I36" s="41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</row>
    <row r="37" spans="1:59" s="31" customFormat="1" ht="15.95" customHeight="1" x14ac:dyDescent="0.3">
      <c r="A37" s="23"/>
      <c r="B37" s="48"/>
      <c r="C37" s="49" t="s">
        <v>59</v>
      </c>
      <c r="D37" s="119" t="s">
        <v>110</v>
      </c>
      <c r="E37" s="227"/>
      <c r="F37" s="23"/>
      <c r="G37" s="23"/>
      <c r="H37" s="23"/>
      <c r="I37" s="41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</row>
    <row r="38" spans="1:59" s="31" customFormat="1" ht="15.95" customHeight="1" x14ac:dyDescent="0.3">
      <c r="A38" s="23"/>
      <c r="B38" s="48"/>
      <c r="C38" s="49" t="s">
        <v>60</v>
      </c>
      <c r="D38" s="119" t="s">
        <v>111</v>
      </c>
      <c r="E38" s="218"/>
      <c r="F38" s="23"/>
      <c r="G38" s="23"/>
      <c r="H38" s="23"/>
      <c r="I38" s="41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</row>
    <row r="39" spans="1:59" s="31" customFormat="1" ht="8.1" customHeight="1" x14ac:dyDescent="0.3">
      <c r="A39" s="23"/>
      <c r="B39" s="48"/>
      <c r="C39" s="49"/>
      <c r="D39" s="50"/>
      <c r="E39" s="228"/>
      <c r="F39" s="23"/>
      <c r="G39" s="23"/>
      <c r="H39" s="23"/>
      <c r="J39" s="41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</row>
    <row r="40" spans="1:59" s="31" customFormat="1" ht="16.5" customHeight="1" x14ac:dyDescent="0.3">
      <c r="A40" s="23"/>
      <c r="B40" s="24">
        <v>5</v>
      </c>
      <c r="C40" s="25" t="s">
        <v>99</v>
      </c>
      <c r="D40" s="57"/>
      <c r="E40" s="221"/>
      <c r="F40" s="30"/>
      <c r="G40" s="23"/>
      <c r="H40" s="167"/>
      <c r="J40" s="168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</row>
    <row r="41" spans="1:59" s="31" customFormat="1" ht="15.95" customHeight="1" x14ac:dyDescent="0.3">
      <c r="A41" s="23"/>
      <c r="B41" s="48"/>
      <c r="C41" s="33" t="s">
        <v>12</v>
      </c>
      <c r="D41" s="42" t="s">
        <v>113</v>
      </c>
      <c r="E41" s="227"/>
      <c r="F41" s="23"/>
      <c r="G41" s="23"/>
      <c r="H41" s="23"/>
      <c r="I41" s="41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</row>
    <row r="42" spans="1:59" s="31" customFormat="1" ht="15.95" customHeight="1" x14ac:dyDescent="0.3">
      <c r="A42" s="23"/>
      <c r="B42" s="48"/>
      <c r="C42" s="33" t="s">
        <v>16</v>
      </c>
      <c r="D42" s="42" t="s">
        <v>116</v>
      </c>
      <c r="E42" s="227"/>
      <c r="F42" s="23"/>
      <c r="G42" s="23"/>
      <c r="H42" s="23"/>
      <c r="I42" s="41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</row>
    <row r="43" spans="1:59" s="31" customFormat="1" ht="15.95" customHeight="1" x14ac:dyDescent="0.3">
      <c r="A43" s="23"/>
      <c r="B43" s="48"/>
      <c r="C43" s="49" t="s">
        <v>17</v>
      </c>
      <c r="D43" s="119" t="s">
        <v>117</v>
      </c>
      <c r="E43" s="218"/>
      <c r="F43" s="23"/>
      <c r="G43" s="120"/>
      <c r="H43" s="122"/>
      <c r="I43" s="41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</row>
    <row r="44" spans="1:59" s="31" customFormat="1" ht="15.6" customHeight="1" x14ac:dyDescent="0.3">
      <c r="A44" s="23"/>
      <c r="B44" s="48"/>
      <c r="C44" s="49" t="s">
        <v>19</v>
      </c>
      <c r="D44" s="119" t="s">
        <v>118</v>
      </c>
      <c r="E44" s="218"/>
      <c r="F44" s="23"/>
      <c r="G44" s="120"/>
      <c r="H44" s="122"/>
      <c r="I44" s="41"/>
      <c r="J44" s="120"/>
      <c r="K44" s="1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</row>
    <row r="45" spans="1:59" s="31" customFormat="1" ht="8.1" customHeight="1" x14ac:dyDescent="0.3">
      <c r="A45" s="23"/>
      <c r="B45" s="48"/>
      <c r="C45" s="49"/>
      <c r="D45" s="50"/>
      <c r="E45" s="228"/>
      <c r="F45" s="23"/>
      <c r="G45" s="23"/>
      <c r="H45" s="23"/>
      <c r="I45" s="41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</row>
    <row r="46" spans="1:59" s="31" customFormat="1" ht="15.6" customHeight="1" x14ac:dyDescent="0.3">
      <c r="A46" s="23"/>
      <c r="B46" s="24">
        <v>6</v>
      </c>
      <c r="C46" s="25" t="s">
        <v>121</v>
      </c>
      <c r="D46" s="57"/>
      <c r="E46" s="221"/>
      <c r="F46" s="23"/>
      <c r="G46" s="23"/>
      <c r="H46" s="23"/>
      <c r="I46" s="41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</row>
    <row r="47" spans="1:59" s="31" customFormat="1" ht="15.6" customHeight="1" x14ac:dyDescent="0.3">
      <c r="A47" s="23"/>
      <c r="B47" s="48"/>
      <c r="C47" s="33" t="s">
        <v>12</v>
      </c>
      <c r="D47" s="42" t="s">
        <v>119</v>
      </c>
      <c r="E47" s="217" t="s">
        <v>169</v>
      </c>
      <c r="F47" s="23"/>
      <c r="G47" s="23"/>
      <c r="H47" s="23"/>
      <c r="I47" s="41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</row>
    <row r="48" spans="1:59" s="31" customFormat="1" ht="15.6" customHeight="1" x14ac:dyDescent="0.3">
      <c r="A48" s="23"/>
      <c r="B48" s="48"/>
      <c r="C48" s="33" t="s">
        <v>16</v>
      </c>
      <c r="D48" s="42" t="s">
        <v>122</v>
      </c>
      <c r="E48" s="217" t="s">
        <v>168</v>
      </c>
      <c r="F48" s="23"/>
      <c r="G48" s="23"/>
      <c r="H48" s="23"/>
      <c r="I48" s="41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</row>
    <row r="49" spans="1:59" s="31" customFormat="1" ht="15.6" customHeight="1" x14ac:dyDescent="0.3">
      <c r="A49" s="23"/>
      <c r="B49" s="48"/>
      <c r="C49" s="49" t="s">
        <v>17</v>
      </c>
      <c r="D49" s="119" t="s">
        <v>123</v>
      </c>
      <c r="E49" s="217" t="s">
        <v>168</v>
      </c>
      <c r="F49" s="23"/>
      <c r="G49" s="23"/>
      <c r="H49" s="23"/>
      <c r="I49" s="41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</row>
    <row r="50" spans="1:59" s="31" customFormat="1" ht="15.6" customHeight="1" x14ac:dyDescent="0.3">
      <c r="A50" s="23"/>
      <c r="B50" s="48"/>
      <c r="C50" s="49" t="s">
        <v>19</v>
      </c>
      <c r="D50" s="119" t="s">
        <v>124</v>
      </c>
      <c r="E50" s="217" t="s">
        <v>168</v>
      </c>
      <c r="F50" s="23"/>
      <c r="G50" s="23"/>
      <c r="H50" s="23"/>
      <c r="I50" s="41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</row>
    <row r="51" spans="1:59" s="31" customFormat="1" ht="15.6" customHeight="1" x14ac:dyDescent="0.3">
      <c r="A51" s="23"/>
      <c r="B51" s="48"/>
      <c r="C51" s="49" t="s">
        <v>20</v>
      </c>
      <c r="D51" s="119" t="s">
        <v>128</v>
      </c>
      <c r="E51" s="217" t="s">
        <v>168</v>
      </c>
      <c r="F51" s="23"/>
      <c r="G51" s="23"/>
      <c r="H51" s="23"/>
      <c r="I51" s="41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</row>
    <row r="52" spans="1:59" s="31" customFormat="1" ht="15.6" customHeight="1" x14ac:dyDescent="0.3">
      <c r="A52" s="23"/>
      <c r="B52" s="48"/>
      <c r="C52" s="49" t="s">
        <v>21</v>
      </c>
      <c r="D52" s="119" t="s">
        <v>129</v>
      </c>
      <c r="E52" s="217" t="s">
        <v>168</v>
      </c>
      <c r="F52" s="23"/>
      <c r="G52" s="23"/>
      <c r="H52" s="23"/>
      <c r="I52" s="41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</row>
    <row r="53" spans="1:59" s="31" customFormat="1" ht="15.6" customHeight="1" x14ac:dyDescent="0.3">
      <c r="A53" s="23"/>
      <c r="B53" s="48"/>
      <c r="C53" s="49" t="s">
        <v>22</v>
      </c>
      <c r="D53" s="119" t="s">
        <v>132</v>
      </c>
      <c r="E53" s="217" t="s">
        <v>168</v>
      </c>
      <c r="F53" s="23"/>
      <c r="G53" s="23"/>
      <c r="H53" s="23"/>
      <c r="I53" s="41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</row>
    <row r="54" spans="1:59" s="31" customFormat="1" ht="8.1" customHeight="1" x14ac:dyDescent="0.3">
      <c r="A54" s="23"/>
      <c r="B54" s="48"/>
      <c r="C54" s="49"/>
      <c r="D54" s="119"/>
      <c r="E54" s="218"/>
      <c r="F54" s="23"/>
      <c r="G54" s="23"/>
      <c r="H54" s="23"/>
      <c r="I54" s="41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</row>
    <row r="55" spans="1:59" s="31" customFormat="1" ht="15.6" customHeight="1" x14ac:dyDescent="0.3">
      <c r="A55" s="23"/>
      <c r="B55" s="24">
        <v>7</v>
      </c>
      <c r="C55" s="25" t="s">
        <v>133</v>
      </c>
      <c r="D55" s="57"/>
      <c r="E55" s="221"/>
      <c r="F55" s="23"/>
      <c r="G55" s="23"/>
      <c r="H55" s="23"/>
      <c r="I55" s="41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</row>
    <row r="56" spans="1:59" s="31" customFormat="1" ht="15.6" customHeight="1" x14ac:dyDescent="0.3">
      <c r="A56" s="23"/>
      <c r="B56" s="48"/>
      <c r="C56" s="33" t="s">
        <v>12</v>
      </c>
      <c r="D56" s="42" t="s">
        <v>134</v>
      </c>
      <c r="E56" s="217" t="s">
        <v>170</v>
      </c>
      <c r="F56" s="23"/>
      <c r="G56" s="23"/>
      <c r="H56" s="23"/>
      <c r="I56" s="41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</row>
    <row r="57" spans="1:59" s="31" customFormat="1" ht="15.6" customHeight="1" x14ac:dyDescent="0.3">
      <c r="A57" s="23"/>
      <c r="B57" s="48"/>
      <c r="C57" s="33" t="s">
        <v>16</v>
      </c>
      <c r="D57" s="42" t="s">
        <v>135</v>
      </c>
      <c r="E57" s="217" t="s">
        <v>171</v>
      </c>
      <c r="F57" s="23"/>
      <c r="G57" s="23"/>
      <c r="H57" s="23"/>
      <c r="I57" s="41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</row>
    <row r="58" spans="1:59" s="31" customFormat="1" ht="15.6" customHeight="1" x14ac:dyDescent="0.3">
      <c r="A58" s="23"/>
      <c r="B58" s="48"/>
      <c r="C58" s="49" t="s">
        <v>17</v>
      </c>
      <c r="D58" s="119" t="s">
        <v>172</v>
      </c>
      <c r="E58" s="218"/>
      <c r="F58" s="23"/>
      <c r="G58" s="23"/>
      <c r="H58" s="23"/>
      <c r="I58" s="41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</row>
    <row r="59" spans="1:59" s="31" customFormat="1" ht="15.6" customHeight="1" x14ac:dyDescent="0.3">
      <c r="A59" s="23"/>
      <c r="B59" s="48"/>
      <c r="C59" s="49" t="s">
        <v>19</v>
      </c>
      <c r="D59" s="119" t="s">
        <v>137</v>
      </c>
      <c r="E59" s="218"/>
      <c r="F59" s="23"/>
      <c r="G59" s="23"/>
      <c r="H59" s="23"/>
      <c r="I59" s="41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</row>
    <row r="60" spans="1:59" s="31" customFormat="1" ht="15.6" customHeight="1" x14ac:dyDescent="0.3">
      <c r="A60" s="23"/>
      <c r="B60" s="48"/>
      <c r="C60" s="49" t="s">
        <v>20</v>
      </c>
      <c r="D60" s="119" t="s">
        <v>138</v>
      </c>
      <c r="E60" s="222" t="s">
        <v>178</v>
      </c>
      <c r="F60" s="23"/>
      <c r="G60" s="23"/>
      <c r="H60" s="23"/>
      <c r="I60" s="41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</row>
    <row r="61" spans="1:59" s="31" customFormat="1" ht="15.6" customHeight="1" x14ac:dyDescent="0.3">
      <c r="A61" s="23"/>
      <c r="B61" s="48"/>
      <c r="C61" s="49" t="s">
        <v>21</v>
      </c>
      <c r="D61" s="119" t="s">
        <v>141</v>
      </c>
      <c r="E61" s="218"/>
      <c r="F61" s="23"/>
      <c r="G61" s="23"/>
      <c r="H61" s="23"/>
      <c r="I61" s="41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</row>
    <row r="62" spans="1:59" s="31" customFormat="1" ht="8.1" customHeight="1" x14ac:dyDescent="0.3">
      <c r="A62" s="23"/>
      <c r="B62" s="48"/>
      <c r="C62" s="49"/>
      <c r="D62" s="119"/>
      <c r="E62" s="218"/>
      <c r="F62" s="23"/>
      <c r="G62" s="23"/>
      <c r="H62" s="23"/>
      <c r="I62" s="41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</row>
    <row r="63" spans="1:59" s="31" customFormat="1" ht="16.5" customHeight="1" x14ac:dyDescent="0.3">
      <c r="A63" s="23"/>
      <c r="B63" s="24">
        <v>8</v>
      </c>
      <c r="C63" s="25" t="s">
        <v>28</v>
      </c>
      <c r="D63" s="57"/>
      <c r="E63" s="221"/>
      <c r="F63" s="30"/>
      <c r="G63" s="23"/>
      <c r="H63" s="23"/>
      <c r="I63" s="41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</row>
    <row r="64" spans="1:59" s="31" customFormat="1" ht="15.95" customHeight="1" x14ac:dyDescent="0.3">
      <c r="A64" s="23"/>
      <c r="B64" s="48"/>
      <c r="C64" s="49" t="s">
        <v>12</v>
      </c>
      <c r="D64" s="42" t="s">
        <v>174</v>
      </c>
      <c r="E64" s="217" t="s">
        <v>175</v>
      </c>
      <c r="F64" s="23"/>
      <c r="G64" s="23"/>
      <c r="H64" s="23"/>
      <c r="I64" s="41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</row>
    <row r="65" spans="1:60" s="31" customFormat="1" ht="15.95" customHeight="1" x14ac:dyDescent="0.3">
      <c r="A65" s="23"/>
      <c r="B65" s="48"/>
      <c r="C65" s="49" t="s">
        <v>16</v>
      </c>
      <c r="D65" s="42" t="s">
        <v>29</v>
      </c>
      <c r="E65" s="227"/>
      <c r="F65" s="23"/>
      <c r="G65" s="23"/>
      <c r="H65" s="23"/>
      <c r="I65" s="41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</row>
    <row r="66" spans="1:60" s="31" customFormat="1" ht="15.95" customHeight="1" x14ac:dyDescent="0.3">
      <c r="A66" s="23"/>
      <c r="B66" s="48"/>
      <c r="C66" s="49" t="s">
        <v>17</v>
      </c>
      <c r="D66" s="42" t="s">
        <v>54</v>
      </c>
      <c r="E66" s="222" t="s">
        <v>176</v>
      </c>
      <c r="F66" s="23"/>
      <c r="G66" s="23"/>
      <c r="H66" s="23"/>
      <c r="I66" s="41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</row>
    <row r="67" spans="1:60" s="31" customFormat="1" ht="15.95" customHeight="1" x14ac:dyDescent="0.3">
      <c r="A67" s="23"/>
      <c r="B67" s="48"/>
      <c r="C67" s="49" t="s">
        <v>19</v>
      </c>
      <c r="D67" s="42" t="s">
        <v>55</v>
      </c>
      <c r="E67" s="218"/>
      <c r="F67" s="23"/>
      <c r="G67" s="23"/>
      <c r="H67" s="23"/>
      <c r="I67" s="41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</row>
    <row r="68" spans="1:60" s="31" customFormat="1" ht="15.95" customHeight="1" x14ac:dyDescent="0.3">
      <c r="A68" s="23"/>
      <c r="B68" s="48"/>
      <c r="C68" s="49" t="s">
        <v>20</v>
      </c>
      <c r="D68" s="42" t="s">
        <v>72</v>
      </c>
      <c r="E68" s="222" t="s">
        <v>177</v>
      </c>
      <c r="F68" s="23"/>
      <c r="G68" s="23"/>
      <c r="H68" s="23"/>
      <c r="I68" s="41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</row>
    <row r="69" spans="1:60" s="31" customFormat="1" ht="15.95" customHeight="1" x14ac:dyDescent="0.3">
      <c r="A69" s="23"/>
      <c r="B69" s="48"/>
      <c r="C69" s="49" t="s">
        <v>21</v>
      </c>
      <c r="D69" s="42" t="s">
        <v>73</v>
      </c>
      <c r="E69" s="222" t="s">
        <v>177</v>
      </c>
      <c r="F69" s="23"/>
      <c r="G69" s="23"/>
      <c r="H69" s="23"/>
      <c r="I69" s="41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</row>
    <row r="70" spans="1:60" s="31" customFormat="1" ht="15.95" customHeight="1" x14ac:dyDescent="0.3">
      <c r="A70" s="23"/>
      <c r="B70" s="48"/>
      <c r="C70" s="49" t="s">
        <v>22</v>
      </c>
      <c r="D70" s="42" t="s">
        <v>74</v>
      </c>
      <c r="E70" s="222" t="s">
        <v>177</v>
      </c>
      <c r="F70" s="23"/>
      <c r="G70" s="23"/>
      <c r="H70" s="23"/>
      <c r="I70" s="41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</row>
    <row r="71" spans="1:60" s="31" customFormat="1" ht="15.95" customHeight="1" x14ac:dyDescent="0.3">
      <c r="A71" s="23"/>
      <c r="B71" s="48"/>
      <c r="C71" s="49" t="s">
        <v>59</v>
      </c>
      <c r="D71" s="42" t="s">
        <v>75</v>
      </c>
      <c r="E71" s="222" t="s">
        <v>177</v>
      </c>
      <c r="F71" s="23"/>
      <c r="G71" s="23"/>
      <c r="H71" s="23"/>
      <c r="I71" s="41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</row>
    <row r="72" spans="1:60" s="31" customFormat="1" ht="8.1" customHeight="1" x14ac:dyDescent="0.3">
      <c r="A72" s="23"/>
      <c r="B72" s="129"/>
      <c r="C72" s="203"/>
      <c r="D72" s="204"/>
      <c r="E72" s="220"/>
      <c r="F72" s="23"/>
      <c r="G72" s="23"/>
      <c r="H72" s="23"/>
      <c r="I72" s="41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</row>
    <row r="73" spans="1:60" s="31" customFormat="1" ht="16.5" customHeight="1" x14ac:dyDescent="0.3">
      <c r="A73" s="23"/>
      <c r="B73" s="24">
        <v>9</v>
      </c>
      <c r="C73" s="25" t="s">
        <v>145</v>
      </c>
      <c r="D73" s="57"/>
      <c r="E73" s="221"/>
      <c r="F73" s="30"/>
      <c r="G73" s="23"/>
      <c r="H73" s="23"/>
      <c r="I73" s="41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</row>
    <row r="74" spans="1:60" s="31" customFormat="1" ht="15.95" customHeight="1" x14ac:dyDescent="0.3">
      <c r="A74" s="23"/>
      <c r="B74" s="48"/>
      <c r="C74" s="33" t="s">
        <v>12</v>
      </c>
      <c r="D74" s="34" t="s">
        <v>146</v>
      </c>
      <c r="E74" s="229" t="s">
        <v>173</v>
      </c>
      <c r="F74" s="23"/>
      <c r="G74" s="23"/>
      <c r="H74" s="23"/>
      <c r="I74" s="41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</row>
    <row r="75" spans="1:60" s="31" customFormat="1" ht="15.95" customHeight="1" x14ac:dyDescent="0.3">
      <c r="A75" s="23"/>
      <c r="B75" s="48"/>
      <c r="C75" s="33" t="s">
        <v>16</v>
      </c>
      <c r="D75" s="42" t="s">
        <v>147</v>
      </c>
      <c r="E75" s="230" t="s">
        <v>173</v>
      </c>
      <c r="F75" s="23"/>
      <c r="G75" s="23"/>
      <c r="H75" s="23"/>
      <c r="I75" s="41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</row>
    <row r="76" spans="1:60" s="31" customFormat="1" ht="15.95" customHeight="1" x14ac:dyDescent="0.3">
      <c r="A76" s="23"/>
      <c r="B76" s="48"/>
      <c r="C76" s="49" t="s">
        <v>17</v>
      </c>
      <c r="D76" s="119" t="s">
        <v>148</v>
      </c>
      <c r="E76" s="230" t="s">
        <v>173</v>
      </c>
      <c r="F76" s="23"/>
      <c r="G76" s="23"/>
      <c r="H76" s="23"/>
      <c r="I76" s="41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</row>
    <row r="77" spans="1:60" s="31" customFormat="1" ht="8.1" customHeight="1" x14ac:dyDescent="0.3">
      <c r="A77" s="23"/>
      <c r="B77" s="129"/>
      <c r="C77" s="203"/>
      <c r="D77" s="212"/>
      <c r="E77" s="220"/>
      <c r="F77" s="23"/>
      <c r="G77" s="23"/>
      <c r="H77" s="23"/>
      <c r="I77" s="41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</row>
    <row r="78" spans="1:60" s="21" customFormat="1" ht="17.25" thickBot="1" x14ac:dyDescent="0.35">
      <c r="A78" s="23"/>
      <c r="B78" s="79"/>
      <c r="C78" s="80"/>
      <c r="D78" s="80"/>
      <c r="E78" s="85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</row>
    <row r="79" spans="1:60" s="93" customFormat="1" ht="16.5" thickTop="1" x14ac:dyDescent="0.25">
      <c r="A79" s="86"/>
      <c r="B79" s="10"/>
      <c r="C79" s="87"/>
      <c r="D79" s="87"/>
      <c r="E79" s="92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</row>
    <row r="80" spans="1:60" x14ac:dyDescent="0.25">
      <c r="A80" s="94"/>
      <c r="B80" s="94"/>
      <c r="C80" s="95"/>
      <c r="D80" s="96"/>
      <c r="E80" s="99"/>
      <c r="F80" s="100"/>
      <c r="G80" s="101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</row>
    <row r="81" spans="1:60" x14ac:dyDescent="0.25">
      <c r="A81" s="94"/>
      <c r="B81" s="94"/>
      <c r="C81" s="95"/>
      <c r="D81" s="96"/>
      <c r="E81" s="1"/>
      <c r="F81" s="100"/>
      <c r="G81" s="101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</row>
    <row r="82" spans="1:60" x14ac:dyDescent="0.25">
      <c r="A82" s="94"/>
      <c r="B82" s="94"/>
      <c r="C82" s="95"/>
      <c r="D82" s="96"/>
      <c r="E82" s="1"/>
      <c r="F82" s="100"/>
      <c r="G82" s="101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</row>
    <row r="83" spans="1:60" x14ac:dyDescent="0.25">
      <c r="A83" s="94"/>
      <c r="B83" s="94"/>
      <c r="C83" s="95"/>
      <c r="D83" s="96"/>
      <c r="E83" s="1"/>
      <c r="F83" s="100"/>
      <c r="G83" s="101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</row>
    <row r="84" spans="1:60" x14ac:dyDescent="0.25">
      <c r="A84" s="94"/>
      <c r="B84" s="94"/>
      <c r="C84" s="95"/>
      <c r="D84" s="96"/>
      <c r="E84" s="1"/>
      <c r="F84" s="100"/>
      <c r="G84" s="101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</row>
    <row r="85" spans="1:60" x14ac:dyDescent="0.25">
      <c r="A85" s="94"/>
      <c r="B85" s="94"/>
      <c r="C85" s="95"/>
      <c r="D85" s="103"/>
      <c r="E85" s="1"/>
      <c r="F85" s="100"/>
      <c r="G85" s="101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</row>
    <row r="86" spans="1:60" ht="15.75" customHeight="1" x14ac:dyDescent="0.25">
      <c r="B86" s="1"/>
      <c r="C86" s="95"/>
      <c r="D86" s="104"/>
      <c r="E86" s="1"/>
      <c r="F86" s="100"/>
      <c r="G86" s="101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</row>
    <row r="87" spans="1:60" x14ac:dyDescent="0.25">
      <c r="B87" s="1"/>
      <c r="C87" s="95"/>
      <c r="D87" s="96"/>
      <c r="E87" s="1"/>
      <c r="F87" s="100"/>
      <c r="G87" s="101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</row>
    <row r="88" spans="1:60" x14ac:dyDescent="0.25">
      <c r="B88" s="1"/>
      <c r="C88" s="105"/>
      <c r="D88" s="96"/>
      <c r="E88" s="1"/>
      <c r="F88" s="100"/>
      <c r="G88" s="106"/>
    </row>
    <row r="89" spans="1:60" x14ac:dyDescent="0.25">
      <c r="B89" s="1"/>
      <c r="C89" s="105"/>
      <c r="D89" s="96"/>
      <c r="E89" s="105"/>
      <c r="F89" s="100"/>
      <c r="G89" s="106"/>
    </row>
    <row r="90" spans="1:60" x14ac:dyDescent="0.25">
      <c r="B90" s="1"/>
      <c r="C90" s="105"/>
      <c r="D90" s="96"/>
      <c r="E90" s="1"/>
      <c r="F90" s="100"/>
      <c r="G90" s="106"/>
    </row>
    <row r="91" spans="1:60" x14ac:dyDescent="0.25">
      <c r="B91" s="1"/>
      <c r="C91" s="105"/>
      <c r="D91" s="96"/>
      <c r="E91" s="105"/>
      <c r="F91" s="100"/>
      <c r="G91" s="107"/>
    </row>
    <row r="92" spans="1:60" ht="15.75" customHeight="1" x14ac:dyDescent="0.25">
      <c r="B92" s="1"/>
      <c r="C92" s="105"/>
      <c r="D92" s="96"/>
      <c r="E92" s="107"/>
      <c r="F92" s="100"/>
      <c r="G92" s="108"/>
    </row>
    <row r="93" spans="1:60" x14ac:dyDescent="0.25">
      <c r="B93" s="1"/>
      <c r="C93" s="105"/>
      <c r="D93" s="96"/>
      <c r="E93" s="108"/>
      <c r="F93" s="100"/>
      <c r="G93" s="106"/>
    </row>
    <row r="94" spans="1:60" x14ac:dyDescent="0.25">
      <c r="B94" s="1"/>
      <c r="C94" s="105"/>
      <c r="D94" s="96"/>
      <c r="E94" s="105"/>
      <c r="F94" s="100"/>
      <c r="G94" s="106"/>
    </row>
    <row r="95" spans="1:60" x14ac:dyDescent="0.25">
      <c r="B95" s="1"/>
      <c r="C95" s="105"/>
      <c r="D95" s="104"/>
      <c r="E95" s="105"/>
      <c r="F95" s="100"/>
      <c r="G95" s="106"/>
    </row>
    <row r="96" spans="1:60" ht="15.75" customHeight="1" x14ac:dyDescent="0.25">
      <c r="B96" s="1"/>
      <c r="C96" s="105"/>
      <c r="D96" s="96"/>
      <c r="E96" s="105"/>
      <c r="F96" s="100"/>
      <c r="G96" s="109"/>
    </row>
    <row r="97" spans="4:6" x14ac:dyDescent="0.25">
      <c r="D97" s="100"/>
      <c r="E97" s="100"/>
      <c r="F97" s="113"/>
    </row>
    <row r="98" spans="4:6" x14ac:dyDescent="0.25">
      <c r="D98" s="100"/>
      <c r="E98" s="100"/>
    </row>
    <row r="99" spans="4:6" x14ac:dyDescent="0.25">
      <c r="D99" s="100"/>
      <c r="E99" s="100"/>
    </row>
  </sheetData>
  <mergeCells count="5">
    <mergeCell ref="C9:D9"/>
    <mergeCell ref="E7:E8"/>
    <mergeCell ref="B2:E2"/>
    <mergeCell ref="B7:B8"/>
    <mergeCell ref="C7:D8"/>
  </mergeCells>
  <printOptions horizontalCentered="1"/>
  <pageMargins left="0.25" right="0.25" top="0.25" bottom="0.25" header="0.3" footer="0.3"/>
  <pageSetup paperSize="9" scale="66" fitToHeight="0" orientation="portrait" horizontalDpi="4294967293" verticalDpi="4294967293" r:id="rId1"/>
  <rowBreaks count="1" manualBreakCount="1">
    <brk id="78" min="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N21"/>
  <sheetViews>
    <sheetView workbookViewId="0">
      <selection activeCell="E19" sqref="E19"/>
    </sheetView>
  </sheetViews>
  <sheetFormatPr defaultRowHeight="15" x14ac:dyDescent="0.25"/>
  <cols>
    <col min="4" max="4" width="38" customWidth="1"/>
    <col min="5" max="5" width="10.28515625" customWidth="1"/>
    <col min="6" max="6" width="0" hidden="1" customWidth="1"/>
    <col min="7" max="7" width="12.5703125" customWidth="1"/>
    <col min="14" max="14" width="12.7109375" customWidth="1"/>
  </cols>
  <sheetData>
    <row r="3" spans="1:7" x14ac:dyDescent="0.25">
      <c r="A3" t="s">
        <v>61</v>
      </c>
    </row>
    <row r="5" spans="1:7" x14ac:dyDescent="0.25">
      <c r="B5">
        <f>12*0</f>
        <v>0</v>
      </c>
      <c r="C5" t="s">
        <v>62</v>
      </c>
      <c r="D5" t="s">
        <v>63</v>
      </c>
    </row>
    <row r="6" spans="1:7" x14ac:dyDescent="0.25">
      <c r="B6">
        <v>5.4</v>
      </c>
      <c r="C6" t="s">
        <v>62</v>
      </c>
      <c r="D6" t="s">
        <v>64</v>
      </c>
      <c r="E6" s="125">
        <f>[3]ANALISIS!$H$2564</f>
        <v>45000</v>
      </c>
      <c r="G6" s="126">
        <f>E6*B6</f>
        <v>243000.00000000003</v>
      </c>
    </row>
    <row r="7" spans="1:7" x14ac:dyDescent="0.25">
      <c r="B7">
        <v>1.81</v>
      </c>
      <c r="C7" t="s">
        <v>65</v>
      </c>
      <c r="D7" t="s">
        <v>66</v>
      </c>
      <c r="E7" s="125">
        <f>[3]BAHAN!$E$173</f>
        <v>150000</v>
      </c>
      <c r="G7" s="126">
        <f t="shared" ref="G7:G10" si="0">E7*B7</f>
        <v>271500</v>
      </c>
    </row>
    <row r="8" spans="1:7" x14ac:dyDescent="0.25">
      <c r="B8">
        <v>2</v>
      </c>
      <c r="C8" t="s">
        <v>38</v>
      </c>
      <c r="D8" t="s">
        <v>67</v>
      </c>
      <c r="E8" s="125">
        <f>[3]BAHAN!$E$134</f>
        <v>12500</v>
      </c>
      <c r="G8" s="126">
        <f t="shared" si="0"/>
        <v>25000</v>
      </c>
    </row>
    <row r="9" spans="1:7" x14ac:dyDescent="0.25">
      <c r="B9">
        <v>2</v>
      </c>
      <c r="C9" t="s">
        <v>23</v>
      </c>
      <c r="D9" t="s">
        <v>68</v>
      </c>
      <c r="E9" s="125">
        <f>[3]BAHAN!$E$244</f>
        <v>50000</v>
      </c>
      <c r="G9" s="126">
        <f t="shared" si="0"/>
        <v>100000</v>
      </c>
    </row>
    <row r="10" spans="1:7" x14ac:dyDescent="0.25">
      <c r="B10">
        <v>2</v>
      </c>
      <c r="C10" t="s">
        <v>38</v>
      </c>
      <c r="D10" t="s">
        <v>69</v>
      </c>
      <c r="E10" s="125">
        <f>[3]BAHAN!$E$178</f>
        <v>50000</v>
      </c>
      <c r="G10" s="126">
        <f t="shared" si="0"/>
        <v>100000</v>
      </c>
    </row>
    <row r="11" spans="1:7" x14ac:dyDescent="0.25">
      <c r="D11" t="s">
        <v>70</v>
      </c>
      <c r="E11" s="125">
        <f>F11*5%</f>
        <v>15375</v>
      </c>
      <c r="F11">
        <f>SUM(E6:E10)</f>
        <v>307500</v>
      </c>
      <c r="G11" s="126">
        <f>E11</f>
        <v>15375</v>
      </c>
    </row>
    <row r="12" spans="1:7" x14ac:dyDescent="0.25">
      <c r="E12" s="125"/>
      <c r="G12" s="126"/>
    </row>
    <row r="13" spans="1:7" x14ac:dyDescent="0.25">
      <c r="D13" t="s">
        <v>71</v>
      </c>
      <c r="E13" s="125">
        <f>[3]ANALISIS!$I$2599</f>
        <v>37930</v>
      </c>
      <c r="G13" s="126">
        <f>E13</f>
        <v>37930</v>
      </c>
    </row>
    <row r="14" spans="1:7" x14ac:dyDescent="0.25">
      <c r="E14" s="125"/>
      <c r="G14" s="126">
        <f>SUM(G6:G13)</f>
        <v>792805</v>
      </c>
    </row>
    <row r="15" spans="1:7" x14ac:dyDescent="0.25">
      <c r="E15" s="125"/>
    </row>
    <row r="16" spans="1:7" x14ac:dyDescent="0.25">
      <c r="A16" t="s">
        <v>76</v>
      </c>
      <c r="E16" s="125"/>
    </row>
    <row r="17" spans="2:14" x14ac:dyDescent="0.25">
      <c r="E17" s="125"/>
    </row>
    <row r="18" spans="2:14" x14ac:dyDescent="0.25">
      <c r="B18">
        <f>(3+3+1.5+1.5+0.7+0.7+0.7+0.7+2.5+25+(1.2*16))/6</f>
        <v>9.75</v>
      </c>
      <c r="C18" t="s">
        <v>81</v>
      </c>
      <c r="D18" t="s">
        <v>77</v>
      </c>
      <c r="E18" s="125">
        <f>N18</f>
        <v>312110</v>
      </c>
      <c r="G18" s="126">
        <f t="shared" ref="G18:G20" si="1">E18*B18</f>
        <v>3043072.5</v>
      </c>
      <c r="J18" s="120">
        <v>236000</v>
      </c>
      <c r="K18" s="122">
        <f>J18*15%</f>
        <v>35400</v>
      </c>
      <c r="L18" s="41">
        <f>J18+K18</f>
        <v>271400</v>
      </c>
      <c r="M18" s="122">
        <f>L18*15%</f>
        <v>40710</v>
      </c>
      <c r="N18" s="123">
        <f>M18+L18</f>
        <v>312110</v>
      </c>
    </row>
    <row r="19" spans="2:14" x14ac:dyDescent="0.25">
      <c r="B19">
        <f>((1.2*0.22*15)+(1.2*1.2))/(1.2*2.4)</f>
        <v>1.8750000000000002</v>
      </c>
      <c r="C19" t="s">
        <v>52</v>
      </c>
      <c r="D19" t="s">
        <v>79</v>
      </c>
      <c r="E19" s="125" t="e">
        <f>#REF!</f>
        <v>#REF!</v>
      </c>
      <c r="G19" s="126" t="e">
        <f t="shared" si="1"/>
        <v>#REF!</v>
      </c>
    </row>
    <row r="20" spans="2:14" x14ac:dyDescent="0.25">
      <c r="B20">
        <f>3+3+1.5+1.5</f>
        <v>9</v>
      </c>
      <c r="C20" t="s">
        <v>78</v>
      </c>
      <c r="D20" t="s">
        <v>80</v>
      </c>
      <c r="E20" t="e">
        <f>#REF!</f>
        <v>#REF!</v>
      </c>
      <c r="G20" s="126" t="e">
        <f t="shared" si="1"/>
        <v>#REF!</v>
      </c>
    </row>
    <row r="21" spans="2:14" x14ac:dyDescent="0.25">
      <c r="G21" s="126" t="e">
        <f>SUM(G18:G20)</f>
        <v>#REF!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373"/>
  <sheetViews>
    <sheetView topLeftCell="A4" workbookViewId="0">
      <selection activeCell="E6" sqref="E6"/>
    </sheetView>
  </sheetViews>
  <sheetFormatPr defaultRowHeight="15" x14ac:dyDescent="0.25"/>
  <cols>
    <col min="3" max="3" width="13.28515625" customWidth="1"/>
  </cols>
  <sheetData>
    <row r="2" spans="1:9" x14ac:dyDescent="0.25">
      <c r="A2" s="181" t="e">
        <f>#REF!</f>
        <v>#REF!</v>
      </c>
    </row>
    <row r="4" spans="1:9" x14ac:dyDescent="0.25">
      <c r="A4" t="e">
        <f>#REF!</f>
        <v>#REF!</v>
      </c>
      <c r="B4" t="e">
        <f>#REF!</f>
        <v>#REF!</v>
      </c>
    </row>
    <row r="6" spans="1:9" x14ac:dyDescent="0.25">
      <c r="C6" s="166" t="s">
        <v>34</v>
      </c>
      <c r="D6" s="166" t="s">
        <v>37</v>
      </c>
      <c r="E6" s="166">
        <f>25+25+1.5+2+7+9+3.55+3.5+9+3.5+2.5+1.5+9</f>
        <v>102.05</v>
      </c>
      <c r="F6" s="166" t="s">
        <v>62</v>
      </c>
      <c r="G6" s="166"/>
      <c r="H6" s="166"/>
      <c r="I6" s="166"/>
    </row>
    <row r="7" spans="1:9" x14ac:dyDescent="0.25">
      <c r="C7" s="166" t="s">
        <v>35</v>
      </c>
      <c r="D7" s="166" t="s">
        <v>37</v>
      </c>
      <c r="E7" s="166">
        <v>1.2</v>
      </c>
      <c r="F7" s="166" t="s">
        <v>62</v>
      </c>
      <c r="G7" s="166"/>
      <c r="H7" s="166"/>
      <c r="I7" s="166"/>
    </row>
    <row r="8" spans="1:9" x14ac:dyDescent="0.25">
      <c r="C8" s="166" t="s">
        <v>36</v>
      </c>
      <c r="D8" s="166" t="s">
        <v>37</v>
      </c>
      <c r="E8" s="166">
        <v>1.1000000000000001</v>
      </c>
      <c r="F8" s="166" t="s">
        <v>62</v>
      </c>
      <c r="G8" s="166"/>
      <c r="H8" s="166"/>
      <c r="I8" s="166"/>
    </row>
    <row r="9" spans="1:9" x14ac:dyDescent="0.25">
      <c r="C9" s="166"/>
      <c r="D9" s="166"/>
      <c r="E9" s="166"/>
      <c r="F9" s="166"/>
      <c r="G9" s="166"/>
      <c r="H9" s="166"/>
      <c r="I9" s="166"/>
    </row>
    <row r="10" spans="1:9" x14ac:dyDescent="0.25">
      <c r="C10" s="166" t="s">
        <v>100</v>
      </c>
      <c r="D10" s="166" t="s">
        <v>37</v>
      </c>
      <c r="E10" s="166">
        <f>E6</f>
        <v>102.05</v>
      </c>
      <c r="F10" s="166" t="s">
        <v>40</v>
      </c>
      <c r="G10" s="166">
        <f>E7</f>
        <v>1.2</v>
      </c>
      <c r="H10" s="166" t="s">
        <v>40</v>
      </c>
      <c r="I10" s="166">
        <f>E8</f>
        <v>1.1000000000000001</v>
      </c>
    </row>
    <row r="11" spans="1:9" ht="17.25" x14ac:dyDescent="0.25">
      <c r="C11" s="166"/>
      <c r="D11" s="121" t="s">
        <v>37</v>
      </c>
      <c r="E11" s="121">
        <f>E10*G10*I10</f>
        <v>134.70600000000002</v>
      </c>
      <c r="F11" s="121" t="s">
        <v>42</v>
      </c>
      <c r="G11" s="166"/>
      <c r="H11" s="166"/>
      <c r="I11" s="166"/>
    </row>
    <row r="13" spans="1:9" x14ac:dyDescent="0.25">
      <c r="A13" t="e">
        <f>#REF!</f>
        <v>#REF!</v>
      </c>
      <c r="B13" t="e">
        <f>#REF!</f>
        <v>#REF!</v>
      </c>
    </row>
    <row r="15" spans="1:9" x14ac:dyDescent="0.25">
      <c r="C15" s="166" t="s">
        <v>34</v>
      </c>
      <c r="D15" s="166" t="s">
        <v>37</v>
      </c>
      <c r="E15" s="166">
        <v>25</v>
      </c>
      <c r="F15" s="166" t="s">
        <v>62</v>
      </c>
      <c r="G15" s="166"/>
      <c r="H15" s="166"/>
      <c r="I15" s="166"/>
    </row>
    <row r="16" spans="1:9" x14ac:dyDescent="0.25">
      <c r="C16" s="166" t="s">
        <v>35</v>
      </c>
      <c r="D16" s="166" t="s">
        <v>37</v>
      </c>
      <c r="E16" s="166">
        <v>9</v>
      </c>
      <c r="F16" s="166" t="s">
        <v>62</v>
      </c>
      <c r="G16" s="166"/>
      <c r="H16" s="166"/>
      <c r="I16" s="166"/>
    </row>
    <row r="17" spans="3:9" x14ac:dyDescent="0.25">
      <c r="C17" s="166" t="s">
        <v>36</v>
      </c>
      <c r="D17" s="166" t="s">
        <v>37</v>
      </c>
      <c r="E17" s="166">
        <v>0.1</v>
      </c>
      <c r="F17" s="166" t="s">
        <v>62</v>
      </c>
      <c r="G17" s="166"/>
      <c r="H17" s="166"/>
      <c r="I17" s="166"/>
    </row>
    <row r="18" spans="3:9" x14ac:dyDescent="0.25">
      <c r="C18" s="166"/>
      <c r="D18" s="166"/>
      <c r="E18" s="166"/>
      <c r="F18" s="166"/>
      <c r="G18" s="166"/>
      <c r="H18" s="166"/>
      <c r="I18" s="166"/>
    </row>
    <row r="19" spans="3:9" x14ac:dyDescent="0.25">
      <c r="C19" s="166" t="s">
        <v>100</v>
      </c>
      <c r="D19" s="166" t="s">
        <v>37</v>
      </c>
      <c r="E19" s="166">
        <f>E15</f>
        <v>25</v>
      </c>
      <c r="F19" s="166" t="s">
        <v>40</v>
      </c>
      <c r="G19" s="166">
        <f>E16</f>
        <v>9</v>
      </c>
      <c r="H19" s="166" t="s">
        <v>40</v>
      </c>
      <c r="I19" s="166">
        <f>E17</f>
        <v>0.1</v>
      </c>
    </row>
    <row r="20" spans="3:9" ht="17.25" x14ac:dyDescent="0.25">
      <c r="C20" s="166"/>
      <c r="D20" s="166" t="s">
        <v>37</v>
      </c>
      <c r="E20" s="166">
        <f>E19*G19*I19</f>
        <v>22.5</v>
      </c>
      <c r="F20" s="166" t="s">
        <v>41</v>
      </c>
      <c r="G20" s="166"/>
      <c r="H20" s="166"/>
      <c r="I20" s="166"/>
    </row>
    <row r="21" spans="3:9" x14ac:dyDescent="0.25">
      <c r="C21" s="166"/>
      <c r="D21" s="166"/>
      <c r="E21" s="166"/>
      <c r="F21" s="166"/>
      <c r="G21" s="166"/>
      <c r="H21" s="166"/>
      <c r="I21" s="166"/>
    </row>
    <row r="22" spans="3:9" x14ac:dyDescent="0.25">
      <c r="C22" s="166" t="s">
        <v>34</v>
      </c>
      <c r="D22" s="166" t="s">
        <v>37</v>
      </c>
      <c r="E22" s="166">
        <v>25</v>
      </c>
      <c r="F22" s="166" t="s">
        <v>62</v>
      </c>
      <c r="G22" s="166"/>
      <c r="H22" s="166"/>
      <c r="I22" s="166"/>
    </row>
    <row r="23" spans="3:9" x14ac:dyDescent="0.25">
      <c r="C23" s="166" t="s">
        <v>46</v>
      </c>
      <c r="D23" s="166" t="s">
        <v>37</v>
      </c>
      <c r="E23" s="166">
        <v>8.6999999999999993</v>
      </c>
      <c r="F23" s="166" t="s">
        <v>62</v>
      </c>
      <c r="G23" s="166"/>
      <c r="H23" s="166"/>
      <c r="I23" s="166"/>
    </row>
    <row r="24" spans="3:9" x14ac:dyDescent="0.25">
      <c r="C24" s="166" t="s">
        <v>47</v>
      </c>
      <c r="D24" s="166" t="s">
        <v>37</v>
      </c>
      <c r="E24" s="166">
        <v>7.86</v>
      </c>
      <c r="F24" s="166" t="s">
        <v>62</v>
      </c>
      <c r="G24" s="166"/>
      <c r="H24" s="166"/>
      <c r="I24" s="166"/>
    </row>
    <row r="25" spans="3:9" x14ac:dyDescent="0.25">
      <c r="C25" s="166" t="s">
        <v>36</v>
      </c>
      <c r="D25" s="166" t="s">
        <v>37</v>
      </c>
      <c r="E25" s="166">
        <f>(1.94+1.27)/2</f>
        <v>1.605</v>
      </c>
      <c r="F25" s="166" t="s">
        <v>62</v>
      </c>
      <c r="G25" s="166"/>
      <c r="H25" s="166"/>
      <c r="I25" s="166"/>
    </row>
    <row r="27" spans="3:9" x14ac:dyDescent="0.25">
      <c r="C27" s="251" t="s">
        <v>56</v>
      </c>
      <c r="D27" s="251" t="s">
        <v>37</v>
      </c>
      <c r="E27" s="124">
        <f>E23</f>
        <v>8.6999999999999993</v>
      </c>
      <c r="F27" s="124" t="s">
        <v>57</v>
      </c>
      <c r="G27" s="124">
        <f>E24</f>
        <v>7.86</v>
      </c>
      <c r="H27" s="251" t="s">
        <v>40</v>
      </c>
      <c r="I27" s="251">
        <f>E25</f>
        <v>1.605</v>
      </c>
    </row>
    <row r="28" spans="3:9" x14ac:dyDescent="0.25">
      <c r="C28" s="251"/>
      <c r="D28" s="251"/>
      <c r="E28" s="166"/>
      <c r="F28" s="166">
        <v>2</v>
      </c>
      <c r="G28" s="166"/>
      <c r="H28" s="251"/>
      <c r="I28" s="251"/>
    </row>
    <row r="29" spans="3:9" x14ac:dyDescent="0.25">
      <c r="C29" s="166"/>
      <c r="D29" s="166"/>
      <c r="E29" s="166"/>
      <c r="F29" s="166"/>
      <c r="G29" s="166"/>
      <c r="H29" s="166"/>
      <c r="I29" s="166"/>
    </row>
    <row r="30" spans="3:9" x14ac:dyDescent="0.25">
      <c r="C30" s="166"/>
      <c r="D30" s="166" t="s">
        <v>37</v>
      </c>
      <c r="E30" s="166">
        <f>(E27+G27)/2</f>
        <v>8.2799999999999994</v>
      </c>
      <c r="F30" s="166" t="s">
        <v>40</v>
      </c>
      <c r="G30" s="166">
        <f>I27</f>
        <v>1.605</v>
      </c>
      <c r="H30" s="166"/>
      <c r="I30" s="166"/>
    </row>
    <row r="31" spans="3:9" ht="17.25" x14ac:dyDescent="0.25">
      <c r="C31" s="166"/>
      <c r="D31" s="166" t="s">
        <v>37</v>
      </c>
      <c r="E31" s="166">
        <f>E30*G30</f>
        <v>13.289399999999999</v>
      </c>
      <c r="F31" s="166" t="s">
        <v>49</v>
      </c>
      <c r="G31" s="166"/>
      <c r="H31" s="166"/>
      <c r="I31" s="166"/>
    </row>
    <row r="32" spans="3:9" x14ac:dyDescent="0.25">
      <c r="C32" s="166"/>
      <c r="D32" s="166"/>
      <c r="E32" s="166"/>
      <c r="F32" s="166"/>
      <c r="G32" s="166"/>
      <c r="H32" s="166"/>
      <c r="I32" s="166"/>
    </row>
    <row r="33" spans="1:9" x14ac:dyDescent="0.25">
      <c r="C33" s="166" t="s">
        <v>39</v>
      </c>
      <c r="D33" s="166" t="s">
        <v>37</v>
      </c>
      <c r="E33" s="166">
        <f>E31</f>
        <v>13.289399999999999</v>
      </c>
      <c r="F33" s="166" t="s">
        <v>40</v>
      </c>
      <c r="G33" s="166">
        <f>E22</f>
        <v>25</v>
      </c>
      <c r="H33" s="166"/>
      <c r="I33" s="166"/>
    </row>
    <row r="34" spans="1:9" ht="17.25" x14ac:dyDescent="0.25">
      <c r="C34" s="166"/>
      <c r="D34" s="166" t="s">
        <v>37</v>
      </c>
      <c r="E34" s="166">
        <f>E33*G33</f>
        <v>332.23499999999996</v>
      </c>
      <c r="F34" s="166" t="s">
        <v>41</v>
      </c>
      <c r="G34" s="166"/>
      <c r="H34" s="166"/>
      <c r="I34" s="166"/>
    </row>
    <row r="35" spans="1:9" x14ac:dyDescent="0.25">
      <c r="C35" s="166"/>
      <c r="D35" s="166"/>
      <c r="E35" s="166"/>
      <c r="F35" s="166"/>
      <c r="G35" s="166"/>
      <c r="H35" s="166"/>
      <c r="I35" s="166"/>
    </row>
    <row r="36" spans="1:9" x14ac:dyDescent="0.25">
      <c r="C36" s="166" t="s">
        <v>102</v>
      </c>
      <c r="D36" s="166" t="s">
        <v>37</v>
      </c>
      <c r="E36" s="166">
        <f>E34</f>
        <v>332.23499999999996</v>
      </c>
      <c r="F36" s="166" t="s">
        <v>57</v>
      </c>
      <c r="G36" s="166">
        <f>E20</f>
        <v>22.5</v>
      </c>
      <c r="H36" s="166"/>
      <c r="I36" s="166"/>
    </row>
    <row r="37" spans="1:9" ht="17.25" x14ac:dyDescent="0.25">
      <c r="C37" s="166"/>
      <c r="D37" s="121" t="s">
        <v>37</v>
      </c>
      <c r="E37" s="121">
        <f>E36+G36</f>
        <v>354.73499999999996</v>
      </c>
      <c r="F37" s="121" t="s">
        <v>42</v>
      </c>
      <c r="G37" s="166"/>
      <c r="H37" s="166"/>
      <c r="I37" s="166"/>
    </row>
    <row r="39" spans="1:9" x14ac:dyDescent="0.25">
      <c r="A39" t="e">
        <f>#REF!</f>
        <v>#REF!</v>
      </c>
      <c r="B39" t="e">
        <f>#REF!</f>
        <v>#REF!</v>
      </c>
    </row>
    <row r="41" spans="1:9" x14ac:dyDescent="0.25">
      <c r="C41" s="166" t="s">
        <v>34</v>
      </c>
      <c r="D41" s="166" t="s">
        <v>37</v>
      </c>
      <c r="E41" s="166">
        <f>E15</f>
        <v>25</v>
      </c>
      <c r="F41" s="166" t="s">
        <v>62</v>
      </c>
      <c r="G41" s="166"/>
      <c r="H41" s="166"/>
      <c r="I41" s="166"/>
    </row>
    <row r="42" spans="1:9" x14ac:dyDescent="0.25">
      <c r="C42" s="166" t="s">
        <v>35</v>
      </c>
      <c r="D42" s="166" t="s">
        <v>37</v>
      </c>
      <c r="E42" s="166">
        <f>E16</f>
        <v>9</v>
      </c>
      <c r="F42" s="166" t="s">
        <v>62</v>
      </c>
      <c r="G42" s="166"/>
      <c r="H42" s="166"/>
      <c r="I42" s="166"/>
    </row>
    <row r="43" spans="1:9" x14ac:dyDescent="0.25">
      <c r="C43" s="166" t="s">
        <v>36</v>
      </c>
      <c r="D43" s="166" t="s">
        <v>37</v>
      </c>
      <c r="E43" s="166">
        <v>0.05</v>
      </c>
      <c r="F43" s="166" t="s">
        <v>62</v>
      </c>
      <c r="G43" s="166"/>
      <c r="H43" s="166"/>
      <c r="I43" s="166"/>
    </row>
    <row r="44" spans="1:9" x14ac:dyDescent="0.25">
      <c r="C44" s="166"/>
      <c r="D44" s="166"/>
      <c r="E44" s="166"/>
      <c r="F44" s="166"/>
      <c r="G44" s="166"/>
      <c r="H44" s="166"/>
      <c r="I44" s="166"/>
    </row>
    <row r="45" spans="1:9" x14ac:dyDescent="0.25">
      <c r="C45" s="166" t="s">
        <v>100</v>
      </c>
      <c r="D45" s="166" t="s">
        <v>37</v>
      </c>
      <c r="E45" s="166">
        <f>E41</f>
        <v>25</v>
      </c>
      <c r="F45" s="166" t="s">
        <v>40</v>
      </c>
      <c r="G45" s="166">
        <f>E42</f>
        <v>9</v>
      </c>
      <c r="H45" s="166" t="s">
        <v>40</v>
      </c>
      <c r="I45" s="166">
        <f>E43</f>
        <v>0.05</v>
      </c>
    </row>
    <row r="46" spans="1:9" ht="17.25" x14ac:dyDescent="0.25">
      <c r="C46" s="166"/>
      <c r="D46" s="121" t="s">
        <v>37</v>
      </c>
      <c r="E46" s="121">
        <f>E45*G45*I45</f>
        <v>11.25</v>
      </c>
      <c r="F46" s="121" t="s">
        <v>42</v>
      </c>
      <c r="G46" s="166"/>
      <c r="H46" s="166"/>
      <c r="I46" s="166"/>
    </row>
    <row r="48" spans="1:9" x14ac:dyDescent="0.25">
      <c r="A48" t="e">
        <f>#REF!</f>
        <v>#REF!</v>
      </c>
      <c r="B48" t="e">
        <f>#REF!</f>
        <v>#REF!</v>
      </c>
    </row>
    <row r="50" spans="1:9" x14ac:dyDescent="0.25">
      <c r="C50" s="166" t="s">
        <v>34</v>
      </c>
      <c r="D50" s="166" t="s">
        <v>37</v>
      </c>
      <c r="E50" s="166">
        <f>E6</f>
        <v>102.05</v>
      </c>
      <c r="F50" s="166" t="s">
        <v>62</v>
      </c>
      <c r="G50" s="166"/>
      <c r="H50" s="166"/>
      <c r="I50" s="166"/>
    </row>
    <row r="51" spans="1:9" x14ac:dyDescent="0.25">
      <c r="C51" s="166" t="s">
        <v>35</v>
      </c>
      <c r="D51" s="166" t="s">
        <v>37</v>
      </c>
      <c r="E51" s="166">
        <f>E7</f>
        <v>1.2</v>
      </c>
      <c r="F51" s="166" t="s">
        <v>62</v>
      </c>
      <c r="G51" s="166"/>
      <c r="H51" s="166"/>
      <c r="I51" s="166"/>
    </row>
    <row r="52" spans="1:9" x14ac:dyDescent="0.25">
      <c r="C52" s="166" t="s">
        <v>36</v>
      </c>
      <c r="D52" s="166" t="s">
        <v>37</v>
      </c>
      <c r="E52" s="166">
        <v>0.05</v>
      </c>
      <c r="F52" s="166" t="s">
        <v>62</v>
      </c>
      <c r="G52" s="166"/>
      <c r="H52" s="166"/>
      <c r="I52" s="166"/>
    </row>
    <row r="53" spans="1:9" x14ac:dyDescent="0.25">
      <c r="C53" s="166"/>
      <c r="D53" s="166"/>
      <c r="E53" s="166"/>
      <c r="F53" s="166"/>
      <c r="G53" s="166"/>
      <c r="H53" s="166"/>
      <c r="I53" s="166"/>
    </row>
    <row r="54" spans="1:9" x14ac:dyDescent="0.25">
      <c r="C54" s="166" t="s">
        <v>100</v>
      </c>
      <c r="D54" s="166" t="s">
        <v>37</v>
      </c>
      <c r="E54" s="166">
        <f>E50</f>
        <v>102.05</v>
      </c>
      <c r="F54" s="166" t="s">
        <v>40</v>
      </c>
      <c r="G54" s="166">
        <f>E51</f>
        <v>1.2</v>
      </c>
      <c r="H54" s="166" t="s">
        <v>40</v>
      </c>
      <c r="I54" s="166">
        <f>E52</f>
        <v>0.05</v>
      </c>
    </row>
    <row r="55" spans="1:9" ht="17.25" x14ac:dyDescent="0.25">
      <c r="C55" s="166"/>
      <c r="D55" s="121" t="s">
        <v>37</v>
      </c>
      <c r="E55" s="121">
        <f>E54*G54*I54</f>
        <v>6.1230000000000002</v>
      </c>
      <c r="F55" s="121" t="s">
        <v>42</v>
      </c>
      <c r="G55" s="166"/>
      <c r="H55" s="166"/>
      <c r="I55" s="166"/>
    </row>
    <row r="57" spans="1:9" x14ac:dyDescent="0.25">
      <c r="A57" s="181" t="e">
        <f>#REF!</f>
        <v>#REF!</v>
      </c>
    </row>
    <row r="59" spans="1:9" x14ac:dyDescent="0.25">
      <c r="A59" t="e">
        <f>#REF!</f>
        <v>#REF!</v>
      </c>
      <c r="B59" t="e">
        <f>#REF!</f>
        <v>#REF!</v>
      </c>
    </row>
    <row r="61" spans="1:9" x14ac:dyDescent="0.25">
      <c r="C61" s="166" t="s">
        <v>34</v>
      </c>
      <c r="D61" s="166" t="s">
        <v>37</v>
      </c>
      <c r="E61" s="166">
        <f>E15</f>
        <v>25</v>
      </c>
      <c r="F61" s="166" t="s">
        <v>62</v>
      </c>
      <c r="G61" s="166"/>
      <c r="H61" s="166"/>
      <c r="I61" s="166"/>
    </row>
    <row r="62" spans="1:9" x14ac:dyDescent="0.25">
      <c r="C62" s="166" t="s">
        <v>35</v>
      </c>
      <c r="D62" s="166" t="s">
        <v>37</v>
      </c>
      <c r="E62" s="166">
        <f>E16</f>
        <v>9</v>
      </c>
      <c r="F62" s="166" t="s">
        <v>62</v>
      </c>
      <c r="G62" s="166"/>
      <c r="H62" s="166"/>
      <c r="I62" s="166"/>
    </row>
    <row r="63" spans="1:9" x14ac:dyDescent="0.25">
      <c r="C63" s="166" t="s">
        <v>36</v>
      </c>
      <c r="D63" s="166" t="s">
        <v>37</v>
      </c>
      <c r="E63" s="166">
        <v>0.1</v>
      </c>
      <c r="F63" s="166" t="s">
        <v>62</v>
      </c>
      <c r="G63" s="166"/>
      <c r="H63" s="166"/>
      <c r="I63" s="166"/>
    </row>
    <row r="64" spans="1:9" x14ac:dyDescent="0.25">
      <c r="C64" s="166"/>
      <c r="D64" s="166"/>
      <c r="E64" s="166"/>
      <c r="F64" s="166"/>
      <c r="G64" s="166"/>
      <c r="H64" s="166"/>
      <c r="I64" s="166"/>
    </row>
    <row r="65" spans="1:9" x14ac:dyDescent="0.25">
      <c r="C65" s="166" t="s">
        <v>100</v>
      </c>
      <c r="D65" s="166" t="s">
        <v>37</v>
      </c>
      <c r="E65" s="166">
        <f>E61</f>
        <v>25</v>
      </c>
      <c r="F65" s="166" t="s">
        <v>40</v>
      </c>
      <c r="G65" s="166">
        <f>E62</f>
        <v>9</v>
      </c>
      <c r="H65" s="166" t="s">
        <v>40</v>
      </c>
      <c r="I65" s="166">
        <f>E63</f>
        <v>0.1</v>
      </c>
    </row>
    <row r="66" spans="1:9" ht="17.25" x14ac:dyDescent="0.25">
      <c r="C66" s="166"/>
      <c r="D66" s="121" t="s">
        <v>37</v>
      </c>
      <c r="E66" s="121">
        <f>E65*G65*I65</f>
        <v>22.5</v>
      </c>
      <c r="F66" s="121" t="s">
        <v>42</v>
      </c>
      <c r="G66" s="166"/>
      <c r="H66" s="166"/>
      <c r="I66" s="166"/>
    </row>
    <row r="68" spans="1:9" x14ac:dyDescent="0.25">
      <c r="A68" t="e">
        <f>#REF!</f>
        <v>#REF!</v>
      </c>
      <c r="B68" t="e">
        <f>#REF!</f>
        <v>#REF!</v>
      </c>
    </row>
    <row r="70" spans="1:9" x14ac:dyDescent="0.25">
      <c r="C70" s="166" t="s">
        <v>34</v>
      </c>
      <c r="D70" s="166" t="s">
        <v>37</v>
      </c>
      <c r="E70" s="166">
        <f>E6</f>
        <v>102.05</v>
      </c>
      <c r="F70" s="166" t="s">
        <v>62</v>
      </c>
      <c r="G70" s="166"/>
      <c r="H70" s="166"/>
      <c r="I70" s="166"/>
    </row>
    <row r="71" spans="1:9" x14ac:dyDescent="0.25">
      <c r="C71" s="166" t="s">
        <v>35</v>
      </c>
      <c r="D71" s="166" t="s">
        <v>37</v>
      </c>
      <c r="E71" s="166">
        <v>0.15</v>
      </c>
      <c r="F71" s="166" t="s">
        <v>62</v>
      </c>
      <c r="G71" s="166"/>
      <c r="H71" s="166"/>
      <c r="I71" s="166"/>
    </row>
    <row r="72" spans="1:9" x14ac:dyDescent="0.25">
      <c r="C72" s="166" t="s">
        <v>36</v>
      </c>
      <c r="D72" s="166" t="s">
        <v>37</v>
      </c>
      <c r="E72" s="166">
        <v>0.2</v>
      </c>
      <c r="F72" s="166" t="s">
        <v>62</v>
      </c>
      <c r="G72" s="166"/>
      <c r="H72" s="166"/>
      <c r="I72" s="166"/>
    </row>
    <row r="73" spans="1:9" x14ac:dyDescent="0.25">
      <c r="C73" s="166"/>
      <c r="D73" s="166"/>
      <c r="E73" s="166"/>
      <c r="F73" s="166"/>
      <c r="G73" s="166"/>
      <c r="H73" s="166"/>
      <c r="I73" s="166"/>
    </row>
    <row r="74" spans="1:9" x14ac:dyDescent="0.25">
      <c r="C74" s="166" t="s">
        <v>100</v>
      </c>
      <c r="D74" s="166" t="s">
        <v>37</v>
      </c>
      <c r="E74" s="166">
        <f>E70</f>
        <v>102.05</v>
      </c>
      <c r="F74" s="166" t="s">
        <v>40</v>
      </c>
      <c r="G74" s="166">
        <f>E71</f>
        <v>0.15</v>
      </c>
      <c r="H74" s="166" t="s">
        <v>40</v>
      </c>
      <c r="I74" s="166">
        <f>E72</f>
        <v>0.2</v>
      </c>
    </row>
    <row r="75" spans="1:9" ht="17.25" x14ac:dyDescent="0.25">
      <c r="C75" s="166"/>
      <c r="D75" s="121" t="s">
        <v>37</v>
      </c>
      <c r="E75" s="121">
        <f>E74*G74*I74</f>
        <v>3.0615000000000001</v>
      </c>
      <c r="F75" s="121" t="s">
        <v>42</v>
      </c>
      <c r="G75" s="166"/>
      <c r="H75" s="166"/>
      <c r="I75" s="166"/>
    </row>
    <row r="77" spans="1:9" x14ac:dyDescent="0.25">
      <c r="A77" t="e">
        <f>#REF!</f>
        <v>#REF!</v>
      </c>
      <c r="B77" t="e">
        <f>#REF!</f>
        <v>#REF!</v>
      </c>
    </row>
    <row r="79" spans="1:9" x14ac:dyDescent="0.25">
      <c r="C79" s="166" t="s">
        <v>34</v>
      </c>
      <c r="D79" s="166" t="s">
        <v>37</v>
      </c>
      <c r="E79" s="166">
        <v>3.4</v>
      </c>
      <c r="F79" s="166" t="s">
        <v>62</v>
      </c>
      <c r="G79" s="166"/>
      <c r="H79" s="166"/>
      <c r="I79" s="166"/>
    </row>
    <row r="80" spans="1:9" x14ac:dyDescent="0.25">
      <c r="C80" s="166" t="s">
        <v>35</v>
      </c>
      <c r="D80" s="166" t="s">
        <v>37</v>
      </c>
      <c r="E80" s="166">
        <v>0.15</v>
      </c>
      <c r="F80" s="166" t="s">
        <v>62</v>
      </c>
      <c r="G80" s="166"/>
      <c r="H80" s="166"/>
      <c r="I80" s="166"/>
    </row>
    <row r="81" spans="1:11" x14ac:dyDescent="0.25">
      <c r="C81" s="166" t="s">
        <v>36</v>
      </c>
      <c r="D81" s="166" t="s">
        <v>37</v>
      </c>
      <c r="E81" s="166">
        <v>0.15</v>
      </c>
      <c r="F81" s="166" t="s">
        <v>62</v>
      </c>
      <c r="G81" s="166"/>
      <c r="H81" s="166"/>
      <c r="I81" s="166"/>
    </row>
    <row r="82" spans="1:11" x14ac:dyDescent="0.25">
      <c r="C82" s="166" t="s">
        <v>104</v>
      </c>
      <c r="D82" s="166" t="s">
        <v>37</v>
      </c>
      <c r="E82" s="166">
        <v>26</v>
      </c>
      <c r="F82" s="166" t="s">
        <v>23</v>
      </c>
      <c r="G82" s="166"/>
      <c r="H82" s="166"/>
      <c r="I82" s="166"/>
    </row>
    <row r="83" spans="1:11" x14ac:dyDescent="0.25">
      <c r="C83" s="166"/>
      <c r="D83" s="166"/>
      <c r="E83" s="166"/>
      <c r="F83" s="166"/>
      <c r="G83" s="166"/>
      <c r="H83" s="166"/>
      <c r="I83" s="166"/>
    </row>
    <row r="84" spans="1:11" x14ac:dyDescent="0.25">
      <c r="C84" s="166" t="s">
        <v>100</v>
      </c>
      <c r="D84" s="166" t="s">
        <v>37</v>
      </c>
      <c r="E84" s="166">
        <f>E79</f>
        <v>3.4</v>
      </c>
      <c r="F84" s="166" t="s">
        <v>40</v>
      </c>
      <c r="G84" s="166">
        <f>E80</f>
        <v>0.15</v>
      </c>
      <c r="H84" s="166" t="s">
        <v>40</v>
      </c>
      <c r="I84" s="166">
        <f>E81</f>
        <v>0.15</v>
      </c>
      <c r="J84" s="166" t="s">
        <v>40</v>
      </c>
      <c r="K84" s="166">
        <f>E82</f>
        <v>26</v>
      </c>
    </row>
    <row r="85" spans="1:11" ht="17.25" x14ac:dyDescent="0.25">
      <c r="C85" s="166"/>
      <c r="D85" s="121" t="s">
        <v>37</v>
      </c>
      <c r="E85" s="121">
        <f>E84*G84*I84*K84</f>
        <v>1.9889999999999999</v>
      </c>
      <c r="F85" s="121" t="s">
        <v>42</v>
      </c>
      <c r="G85" s="166"/>
      <c r="H85" s="166"/>
      <c r="I85" s="166"/>
    </row>
    <row r="87" spans="1:11" x14ac:dyDescent="0.25">
      <c r="A87" t="e">
        <f>#REF!</f>
        <v>#REF!</v>
      </c>
      <c r="B87" t="e">
        <f>#REF!</f>
        <v>#REF!</v>
      </c>
    </row>
    <row r="89" spans="1:11" x14ac:dyDescent="0.25">
      <c r="C89" s="166" t="s">
        <v>34</v>
      </c>
      <c r="D89" s="166" t="s">
        <v>37</v>
      </c>
      <c r="E89" s="166">
        <f>E70</f>
        <v>102.05</v>
      </c>
      <c r="F89" s="166" t="s">
        <v>62</v>
      </c>
      <c r="G89" s="166"/>
      <c r="H89" s="166"/>
      <c r="I89" s="166"/>
    </row>
    <row r="90" spans="1:11" x14ac:dyDescent="0.25">
      <c r="C90" s="166" t="s">
        <v>35</v>
      </c>
      <c r="D90" s="166" t="s">
        <v>37</v>
      </c>
      <c r="E90" s="166">
        <v>0.15</v>
      </c>
      <c r="F90" s="166" t="s">
        <v>62</v>
      </c>
      <c r="G90" s="166"/>
      <c r="H90" s="166"/>
      <c r="I90" s="166"/>
    </row>
    <row r="91" spans="1:11" x14ac:dyDescent="0.25">
      <c r="C91" s="166" t="s">
        <v>36</v>
      </c>
      <c r="D91" s="166" t="s">
        <v>37</v>
      </c>
      <c r="E91" s="166">
        <v>0.2</v>
      </c>
      <c r="F91" s="166" t="s">
        <v>62</v>
      </c>
      <c r="G91" s="166"/>
      <c r="H91" s="166"/>
      <c r="I91" s="166"/>
    </row>
    <row r="92" spans="1:11" x14ac:dyDescent="0.25">
      <c r="C92" s="166"/>
      <c r="D92" s="166"/>
      <c r="E92" s="166"/>
      <c r="F92" s="166"/>
      <c r="G92" s="166"/>
      <c r="H92" s="166"/>
      <c r="I92" s="166"/>
    </row>
    <row r="93" spans="1:11" x14ac:dyDescent="0.25">
      <c r="C93" s="166" t="s">
        <v>100</v>
      </c>
      <c r="D93" s="166" t="s">
        <v>37</v>
      </c>
      <c r="E93" s="166">
        <f>E89</f>
        <v>102.05</v>
      </c>
      <c r="F93" s="166" t="s">
        <v>40</v>
      </c>
      <c r="G93" s="166">
        <f>E90</f>
        <v>0.15</v>
      </c>
      <c r="H93" s="166" t="s">
        <v>40</v>
      </c>
      <c r="I93" s="166">
        <f>E91</f>
        <v>0.2</v>
      </c>
    </row>
    <row r="94" spans="1:11" ht="17.25" x14ac:dyDescent="0.25">
      <c r="C94" s="166"/>
      <c r="D94" s="121" t="s">
        <v>37</v>
      </c>
      <c r="E94" s="121">
        <f>E93*G93*I93</f>
        <v>3.0615000000000001</v>
      </c>
      <c r="F94" s="121" t="s">
        <v>42</v>
      </c>
      <c r="G94" s="166"/>
      <c r="H94" s="166"/>
      <c r="I94" s="166"/>
    </row>
    <row r="96" spans="1:11" x14ac:dyDescent="0.25">
      <c r="A96" s="181" t="e">
        <f>#REF!</f>
        <v>#REF!</v>
      </c>
    </row>
    <row r="98" spans="1:9" x14ac:dyDescent="0.25">
      <c r="A98" t="e">
        <f>#REF!</f>
        <v>#REF!</v>
      </c>
      <c r="B98" t="e">
        <f>#REF!</f>
        <v>#REF!</v>
      </c>
    </row>
    <row r="100" spans="1:9" x14ac:dyDescent="0.25">
      <c r="C100" s="166" t="s">
        <v>34</v>
      </c>
      <c r="D100" s="166" t="s">
        <v>37</v>
      </c>
      <c r="E100" s="166">
        <f>E89</f>
        <v>102.05</v>
      </c>
      <c r="F100" s="166" t="s">
        <v>62</v>
      </c>
      <c r="G100" s="166"/>
      <c r="H100" s="166"/>
      <c r="I100" s="166"/>
    </row>
    <row r="101" spans="1:9" x14ac:dyDescent="0.25">
      <c r="C101" s="166" t="s">
        <v>35</v>
      </c>
      <c r="D101" s="166" t="s">
        <v>37</v>
      </c>
      <c r="E101" s="166">
        <v>1.2</v>
      </c>
      <c r="F101" s="166" t="s">
        <v>62</v>
      </c>
      <c r="G101" s="166"/>
      <c r="H101" s="166"/>
      <c r="I101" s="166"/>
    </row>
    <row r="102" spans="1:9" x14ac:dyDescent="0.25">
      <c r="C102" s="166" t="s">
        <v>36</v>
      </c>
      <c r="D102" s="166" t="s">
        <v>37</v>
      </c>
      <c r="E102" s="166">
        <v>0.15</v>
      </c>
      <c r="F102" s="166" t="s">
        <v>62</v>
      </c>
      <c r="G102" s="166"/>
      <c r="H102" s="166"/>
      <c r="I102" s="166"/>
    </row>
    <row r="103" spans="1:9" x14ac:dyDescent="0.25">
      <c r="C103" s="166"/>
      <c r="D103" s="166"/>
      <c r="E103" s="166"/>
      <c r="F103" s="166"/>
      <c r="G103" s="166"/>
      <c r="H103" s="166"/>
      <c r="I103" s="166"/>
    </row>
    <row r="104" spans="1:9" x14ac:dyDescent="0.25">
      <c r="C104" s="166" t="s">
        <v>100</v>
      </c>
      <c r="D104" s="166" t="s">
        <v>37</v>
      </c>
      <c r="E104" s="166">
        <f>E100</f>
        <v>102.05</v>
      </c>
      <c r="F104" s="166" t="s">
        <v>40</v>
      </c>
      <c r="G104" s="166">
        <f>E101</f>
        <v>1.2</v>
      </c>
      <c r="H104" s="166" t="s">
        <v>40</v>
      </c>
      <c r="I104" s="166">
        <f>E102</f>
        <v>0.15</v>
      </c>
    </row>
    <row r="105" spans="1:9" ht="17.25" x14ac:dyDescent="0.25">
      <c r="C105" s="166"/>
      <c r="D105" s="121" t="s">
        <v>37</v>
      </c>
      <c r="E105" s="121">
        <f>E104*G104*I104</f>
        <v>18.369</v>
      </c>
      <c r="F105" s="121" t="s">
        <v>42</v>
      </c>
      <c r="G105" s="166"/>
      <c r="H105" s="166"/>
      <c r="I105" s="166"/>
    </row>
    <row r="107" spans="1:9" x14ac:dyDescent="0.25">
      <c r="A107" t="e">
        <f>#REF!</f>
        <v>#REF!</v>
      </c>
      <c r="B107" t="e">
        <f>#REF!</f>
        <v>#REF!</v>
      </c>
    </row>
    <row r="109" spans="1:9" x14ac:dyDescent="0.25">
      <c r="C109" s="166" t="s">
        <v>34</v>
      </c>
      <c r="D109" s="166" t="s">
        <v>37</v>
      </c>
      <c r="E109" s="166">
        <f>E100</f>
        <v>102.05</v>
      </c>
      <c r="F109" s="166" t="s">
        <v>62</v>
      </c>
      <c r="G109" s="166"/>
      <c r="H109" s="166"/>
      <c r="I109" s="166"/>
    </row>
    <row r="110" spans="1:9" x14ac:dyDescent="0.25">
      <c r="C110" s="166" t="s">
        <v>46</v>
      </c>
      <c r="D110" s="166" t="s">
        <v>37</v>
      </c>
      <c r="E110" s="166">
        <v>0.3</v>
      </c>
      <c r="F110" s="166" t="s">
        <v>62</v>
      </c>
      <c r="G110" s="166"/>
      <c r="H110" s="166"/>
      <c r="I110" s="166"/>
    </row>
    <row r="111" spans="1:9" x14ac:dyDescent="0.25">
      <c r="C111" s="166" t="s">
        <v>47</v>
      </c>
      <c r="D111" s="166" t="s">
        <v>37</v>
      </c>
      <c r="E111" s="166">
        <v>1</v>
      </c>
      <c r="F111" s="166" t="s">
        <v>62</v>
      </c>
      <c r="G111" s="166"/>
      <c r="H111" s="166"/>
      <c r="I111" s="166"/>
    </row>
    <row r="112" spans="1:9" x14ac:dyDescent="0.25">
      <c r="C112" s="166" t="s">
        <v>36</v>
      </c>
      <c r="D112" s="166" t="s">
        <v>37</v>
      </c>
      <c r="E112" s="166">
        <v>1.5</v>
      </c>
      <c r="F112" s="166" t="s">
        <v>62</v>
      </c>
      <c r="G112" s="166"/>
      <c r="H112" s="166"/>
      <c r="I112" s="166"/>
    </row>
    <row r="114" spans="1:9" x14ac:dyDescent="0.25">
      <c r="C114" s="251" t="s">
        <v>56</v>
      </c>
      <c r="D114" s="251" t="s">
        <v>37</v>
      </c>
      <c r="E114" s="124">
        <f>E110</f>
        <v>0.3</v>
      </c>
      <c r="F114" s="124" t="s">
        <v>57</v>
      </c>
      <c r="G114" s="124">
        <f>E111</f>
        <v>1</v>
      </c>
      <c r="H114" s="251" t="s">
        <v>40</v>
      </c>
      <c r="I114" s="251">
        <f>E112</f>
        <v>1.5</v>
      </c>
    </row>
    <row r="115" spans="1:9" x14ac:dyDescent="0.25">
      <c r="C115" s="251"/>
      <c r="D115" s="251"/>
      <c r="E115" s="166"/>
      <c r="F115" s="166">
        <v>2</v>
      </c>
      <c r="G115" s="166"/>
      <c r="H115" s="251"/>
      <c r="I115" s="251"/>
    </row>
    <row r="116" spans="1:9" x14ac:dyDescent="0.25">
      <c r="C116" s="166"/>
      <c r="D116" s="166"/>
      <c r="E116" s="166"/>
      <c r="F116" s="166"/>
      <c r="G116" s="166"/>
      <c r="H116" s="166"/>
      <c r="I116" s="166"/>
    </row>
    <row r="117" spans="1:9" x14ac:dyDescent="0.25">
      <c r="C117" s="166"/>
      <c r="D117" s="166" t="s">
        <v>37</v>
      </c>
      <c r="E117" s="166">
        <f>(E114+G114)/2</f>
        <v>0.65</v>
      </c>
      <c r="F117" s="166" t="s">
        <v>40</v>
      </c>
      <c r="G117" s="166">
        <f>I114</f>
        <v>1.5</v>
      </c>
      <c r="H117" s="166"/>
      <c r="I117" s="166"/>
    </row>
    <row r="118" spans="1:9" ht="17.25" x14ac:dyDescent="0.25">
      <c r="C118" s="166"/>
      <c r="D118" s="166" t="s">
        <v>37</v>
      </c>
      <c r="E118" s="166">
        <f>E117*G117</f>
        <v>0.97500000000000009</v>
      </c>
      <c r="F118" s="166" t="s">
        <v>49</v>
      </c>
      <c r="G118" s="166"/>
      <c r="H118" s="166"/>
      <c r="I118" s="166"/>
    </row>
    <row r="119" spans="1:9" x14ac:dyDescent="0.25">
      <c r="C119" s="166"/>
      <c r="D119" s="166"/>
      <c r="E119" s="166"/>
      <c r="F119" s="166"/>
      <c r="G119" s="166"/>
      <c r="H119" s="166"/>
      <c r="I119" s="166"/>
    </row>
    <row r="120" spans="1:9" x14ac:dyDescent="0.25">
      <c r="C120" s="166" t="s">
        <v>39</v>
      </c>
      <c r="D120" s="166" t="s">
        <v>37</v>
      </c>
      <c r="E120" s="166">
        <f>E118</f>
        <v>0.97500000000000009</v>
      </c>
      <c r="F120" s="166" t="s">
        <v>40</v>
      </c>
      <c r="G120" s="166">
        <f>E109</f>
        <v>102.05</v>
      </c>
      <c r="H120" s="166"/>
      <c r="I120" s="166"/>
    </row>
    <row r="121" spans="1:9" ht="17.25" x14ac:dyDescent="0.25">
      <c r="C121" s="166"/>
      <c r="D121" s="121" t="s">
        <v>37</v>
      </c>
      <c r="E121" s="121">
        <f>E120*G120</f>
        <v>99.498750000000001</v>
      </c>
      <c r="F121" s="121" t="s">
        <v>42</v>
      </c>
      <c r="G121" s="166"/>
      <c r="H121" s="166"/>
      <c r="I121" s="166"/>
    </row>
    <row r="122" spans="1:9" x14ac:dyDescent="0.25">
      <c r="C122" s="166"/>
      <c r="D122" s="166"/>
      <c r="E122" s="166"/>
      <c r="F122" s="166"/>
      <c r="G122" s="166"/>
      <c r="H122" s="166"/>
      <c r="I122" s="166"/>
    </row>
    <row r="124" spans="1:9" x14ac:dyDescent="0.25">
      <c r="A124" t="e">
        <f>#REF!</f>
        <v>#REF!</v>
      </c>
      <c r="B124" t="e">
        <f>#REF!</f>
        <v>#REF!</v>
      </c>
    </row>
    <row r="126" spans="1:9" x14ac:dyDescent="0.25">
      <c r="C126" s="166" t="s">
        <v>34</v>
      </c>
      <c r="D126" s="166" t="s">
        <v>37</v>
      </c>
      <c r="E126" s="166">
        <f>E109-3-1.5-1.5-1.5</f>
        <v>94.55</v>
      </c>
      <c r="F126" s="166" t="s">
        <v>62</v>
      </c>
      <c r="G126" s="166"/>
    </row>
    <row r="127" spans="1:9" x14ac:dyDescent="0.25">
      <c r="C127" s="166" t="s">
        <v>36</v>
      </c>
      <c r="D127" s="166" t="s">
        <v>37</v>
      </c>
      <c r="E127" s="166">
        <v>0.6</v>
      </c>
      <c r="F127" s="166" t="s">
        <v>62</v>
      </c>
      <c r="G127" s="166"/>
    </row>
    <row r="128" spans="1:9" x14ac:dyDescent="0.25">
      <c r="C128" s="166"/>
      <c r="D128" s="166"/>
      <c r="E128" s="166"/>
      <c r="F128" s="166"/>
      <c r="G128" s="166"/>
    </row>
    <row r="129" spans="1:7" x14ac:dyDescent="0.25">
      <c r="C129" s="166" t="s">
        <v>56</v>
      </c>
      <c r="D129" s="166" t="s">
        <v>37</v>
      </c>
      <c r="E129" s="166">
        <f>E126</f>
        <v>94.55</v>
      </c>
      <c r="F129" s="166" t="s">
        <v>40</v>
      </c>
      <c r="G129" s="166">
        <f>E127</f>
        <v>0.6</v>
      </c>
    </row>
    <row r="130" spans="1:7" ht="17.25" x14ac:dyDescent="0.25">
      <c r="C130" s="166"/>
      <c r="D130" s="166" t="s">
        <v>37</v>
      </c>
      <c r="E130" s="166">
        <f>E129*G129</f>
        <v>56.73</v>
      </c>
      <c r="F130" s="166" t="s">
        <v>49</v>
      </c>
      <c r="G130" s="166"/>
    </row>
    <row r="131" spans="1:7" x14ac:dyDescent="0.25">
      <c r="C131" s="166"/>
      <c r="D131" s="166"/>
      <c r="E131" s="166"/>
      <c r="F131" s="166"/>
      <c r="G131" s="166"/>
    </row>
    <row r="132" spans="1:7" x14ac:dyDescent="0.25">
      <c r="C132" s="166" t="s">
        <v>34</v>
      </c>
      <c r="D132" s="166" t="s">
        <v>37</v>
      </c>
      <c r="E132" s="166">
        <f>3+1.5+1.5+1.5</f>
        <v>7.5</v>
      </c>
      <c r="F132" s="166" t="s">
        <v>62</v>
      </c>
      <c r="G132" s="166"/>
    </row>
    <row r="133" spans="1:7" x14ac:dyDescent="0.25">
      <c r="C133" s="166" t="s">
        <v>36</v>
      </c>
      <c r="D133" s="166" t="s">
        <v>37</v>
      </c>
      <c r="E133" s="166">
        <v>3.4</v>
      </c>
      <c r="F133" s="166" t="s">
        <v>62</v>
      </c>
      <c r="G133" s="166"/>
    </row>
    <row r="134" spans="1:7" x14ac:dyDescent="0.25">
      <c r="C134" s="166"/>
      <c r="D134" s="166"/>
      <c r="E134" s="166"/>
      <c r="F134" s="166"/>
      <c r="G134" s="166"/>
    </row>
    <row r="135" spans="1:7" x14ac:dyDescent="0.25">
      <c r="C135" s="166" t="s">
        <v>56</v>
      </c>
      <c r="D135" s="166" t="s">
        <v>37</v>
      </c>
      <c r="E135" s="166">
        <f>E132</f>
        <v>7.5</v>
      </c>
      <c r="F135" s="166" t="s">
        <v>40</v>
      </c>
      <c r="G135" s="166">
        <f>E133</f>
        <v>3.4</v>
      </c>
    </row>
    <row r="136" spans="1:7" ht="17.25" x14ac:dyDescent="0.25">
      <c r="C136" s="166"/>
      <c r="D136" s="166" t="s">
        <v>37</v>
      </c>
      <c r="E136" s="166">
        <f>E135*G135</f>
        <v>25.5</v>
      </c>
      <c r="F136" s="166" t="s">
        <v>49</v>
      </c>
      <c r="G136" s="166"/>
    </row>
    <row r="137" spans="1:7" x14ac:dyDescent="0.25">
      <c r="C137" s="166"/>
      <c r="D137" s="166"/>
      <c r="E137" s="166"/>
      <c r="F137" s="166"/>
      <c r="G137" s="166"/>
    </row>
    <row r="138" spans="1:7" x14ac:dyDescent="0.25">
      <c r="C138" s="166" t="s">
        <v>107</v>
      </c>
      <c r="D138" s="166" t="s">
        <v>37</v>
      </c>
      <c r="E138" s="166">
        <f>E136</f>
        <v>25.5</v>
      </c>
      <c r="F138" s="166" t="s">
        <v>57</v>
      </c>
      <c r="G138" s="166">
        <f>E130</f>
        <v>56.73</v>
      </c>
    </row>
    <row r="139" spans="1:7" ht="17.25" x14ac:dyDescent="0.25">
      <c r="C139" s="166"/>
      <c r="D139" s="121" t="s">
        <v>37</v>
      </c>
      <c r="E139" s="121">
        <f>E138+G138</f>
        <v>82.22999999999999</v>
      </c>
      <c r="F139" s="121" t="s">
        <v>50</v>
      </c>
      <c r="G139" s="166"/>
    </row>
    <row r="141" spans="1:7" x14ac:dyDescent="0.25">
      <c r="A141" t="e">
        <f>#REF!</f>
        <v>#REF!</v>
      </c>
      <c r="B141" t="e">
        <f>#REF!</f>
        <v>#REF!</v>
      </c>
    </row>
    <row r="143" spans="1:7" x14ac:dyDescent="0.25">
      <c r="C143" s="166" t="s">
        <v>34</v>
      </c>
      <c r="D143" s="166" t="s">
        <v>37</v>
      </c>
      <c r="E143" s="166">
        <v>9</v>
      </c>
      <c r="F143" s="166" t="s">
        <v>62</v>
      </c>
      <c r="G143" s="166"/>
    </row>
    <row r="144" spans="1:7" x14ac:dyDescent="0.25">
      <c r="C144" s="166" t="s">
        <v>35</v>
      </c>
      <c r="D144" s="166" t="s">
        <v>37</v>
      </c>
      <c r="E144" s="166">
        <v>7</v>
      </c>
      <c r="F144" s="166" t="s">
        <v>62</v>
      </c>
      <c r="G144" s="166"/>
    </row>
    <row r="145" spans="1:7" x14ac:dyDescent="0.25">
      <c r="C145" s="166"/>
      <c r="D145" s="166"/>
      <c r="E145" s="166"/>
      <c r="F145" s="166"/>
      <c r="G145" s="166"/>
    </row>
    <row r="146" spans="1:7" x14ac:dyDescent="0.25">
      <c r="C146" s="166" t="s">
        <v>56</v>
      </c>
      <c r="D146" s="166" t="s">
        <v>37</v>
      </c>
      <c r="E146" s="166">
        <f>E143</f>
        <v>9</v>
      </c>
      <c r="F146" s="166" t="s">
        <v>40</v>
      </c>
      <c r="G146" s="166">
        <f>E144</f>
        <v>7</v>
      </c>
    </row>
    <row r="147" spans="1:7" ht="17.25" x14ac:dyDescent="0.25">
      <c r="C147" s="166"/>
      <c r="D147" s="121" t="s">
        <v>37</v>
      </c>
      <c r="E147" s="121">
        <f>E146*G146</f>
        <v>63</v>
      </c>
      <c r="F147" s="121" t="s">
        <v>50</v>
      </c>
      <c r="G147" s="166"/>
    </row>
    <row r="148" spans="1:7" x14ac:dyDescent="0.25">
      <c r="D148" s="181"/>
      <c r="E148" s="181"/>
      <c r="F148" s="181"/>
    </row>
    <row r="149" spans="1:7" x14ac:dyDescent="0.25">
      <c r="A149" t="e">
        <f>#REF!</f>
        <v>#REF!</v>
      </c>
      <c r="B149" t="e">
        <f>#REF!</f>
        <v>#REF!</v>
      </c>
    </row>
    <row r="151" spans="1:7" x14ac:dyDescent="0.25">
      <c r="C151" s="166" t="s">
        <v>34</v>
      </c>
      <c r="D151" s="166" t="s">
        <v>37</v>
      </c>
      <c r="E151" s="166">
        <v>7</v>
      </c>
      <c r="F151" s="166" t="s">
        <v>62</v>
      </c>
      <c r="G151" s="166"/>
    </row>
    <row r="152" spans="1:7" x14ac:dyDescent="0.25">
      <c r="C152" s="166" t="s">
        <v>35</v>
      </c>
      <c r="D152" s="166" t="s">
        <v>37</v>
      </c>
      <c r="E152" s="166">
        <v>3.5</v>
      </c>
      <c r="F152" s="166" t="s">
        <v>62</v>
      </c>
      <c r="G152" s="166"/>
    </row>
    <row r="153" spans="1:7" x14ac:dyDescent="0.25">
      <c r="C153" s="166"/>
      <c r="D153" s="166"/>
      <c r="E153" s="166"/>
      <c r="F153" s="166"/>
      <c r="G153" s="166"/>
    </row>
    <row r="154" spans="1:7" x14ac:dyDescent="0.25">
      <c r="C154" s="166" t="s">
        <v>56</v>
      </c>
      <c r="D154" s="166" t="s">
        <v>37</v>
      </c>
      <c r="E154" s="166">
        <f>E151</f>
        <v>7</v>
      </c>
      <c r="F154" s="166" t="s">
        <v>40</v>
      </c>
      <c r="G154" s="166">
        <f>E152</f>
        <v>3.5</v>
      </c>
    </row>
    <row r="155" spans="1:7" ht="17.25" x14ac:dyDescent="0.25">
      <c r="C155" s="166"/>
      <c r="D155" s="182" t="s">
        <v>37</v>
      </c>
      <c r="E155" s="182">
        <f>E154*G154</f>
        <v>24.5</v>
      </c>
      <c r="F155" s="182" t="s">
        <v>49</v>
      </c>
      <c r="G155" s="166"/>
    </row>
    <row r="157" spans="1:7" x14ac:dyDescent="0.25">
      <c r="C157" s="166" t="s">
        <v>34</v>
      </c>
      <c r="D157" s="166" t="s">
        <v>37</v>
      </c>
      <c r="E157" s="166">
        <v>5</v>
      </c>
      <c r="F157" s="166" t="s">
        <v>62</v>
      </c>
      <c r="G157" s="166"/>
    </row>
    <row r="158" spans="1:7" x14ac:dyDescent="0.25">
      <c r="C158" s="166" t="s">
        <v>35</v>
      </c>
      <c r="D158" s="166" t="s">
        <v>37</v>
      </c>
      <c r="E158" s="166">
        <v>2.5</v>
      </c>
      <c r="F158" s="166" t="s">
        <v>62</v>
      </c>
      <c r="G158" s="166"/>
    </row>
    <row r="159" spans="1:7" x14ac:dyDescent="0.25">
      <c r="C159" s="166"/>
      <c r="D159" s="166"/>
      <c r="E159" s="166"/>
      <c r="F159" s="166"/>
      <c r="G159" s="166"/>
    </row>
    <row r="160" spans="1:7" x14ac:dyDescent="0.25">
      <c r="C160" s="166" t="s">
        <v>56</v>
      </c>
      <c r="D160" s="166" t="s">
        <v>37</v>
      </c>
      <c r="E160" s="166">
        <f>E157</f>
        <v>5</v>
      </c>
      <c r="F160" s="166" t="s">
        <v>40</v>
      </c>
      <c r="G160" s="166">
        <f>E158</f>
        <v>2.5</v>
      </c>
    </row>
    <row r="161" spans="1:9" ht="17.25" x14ac:dyDescent="0.25">
      <c r="C161" s="166"/>
      <c r="D161" s="182" t="s">
        <v>37</v>
      </c>
      <c r="E161" s="182">
        <f>E160*G160</f>
        <v>12.5</v>
      </c>
      <c r="F161" s="182" t="s">
        <v>49</v>
      </c>
      <c r="G161" s="166"/>
    </row>
    <row r="163" spans="1:9" x14ac:dyDescent="0.25">
      <c r="C163" s="166" t="s">
        <v>34</v>
      </c>
      <c r="D163" s="166" t="s">
        <v>37</v>
      </c>
      <c r="E163" s="166">
        <v>5.5</v>
      </c>
      <c r="F163" s="166" t="s">
        <v>62</v>
      </c>
      <c r="G163" s="166"/>
    </row>
    <row r="164" spans="1:9" x14ac:dyDescent="0.25">
      <c r="C164" s="166" t="s">
        <v>35</v>
      </c>
      <c r="D164" s="166" t="s">
        <v>37</v>
      </c>
      <c r="E164" s="166">
        <v>3</v>
      </c>
      <c r="F164" s="166" t="s">
        <v>62</v>
      </c>
      <c r="G164" s="166"/>
    </row>
    <row r="165" spans="1:9" x14ac:dyDescent="0.25">
      <c r="C165" s="166"/>
      <c r="D165" s="166"/>
      <c r="E165" s="166"/>
      <c r="F165" s="166"/>
      <c r="G165" s="166"/>
    </row>
    <row r="166" spans="1:9" x14ac:dyDescent="0.25">
      <c r="C166" s="166" t="s">
        <v>56</v>
      </c>
      <c r="D166" s="166" t="s">
        <v>37</v>
      </c>
      <c r="E166" s="166">
        <f>E163</f>
        <v>5.5</v>
      </c>
      <c r="F166" s="166" t="s">
        <v>40</v>
      </c>
      <c r="G166" s="166">
        <f>E164</f>
        <v>3</v>
      </c>
    </row>
    <row r="167" spans="1:9" ht="17.25" x14ac:dyDescent="0.25">
      <c r="C167" s="166"/>
      <c r="D167" s="182" t="s">
        <v>37</v>
      </c>
      <c r="E167" s="182">
        <f>E166*G166</f>
        <v>16.5</v>
      </c>
      <c r="F167" s="182" t="s">
        <v>49</v>
      </c>
      <c r="G167" s="166"/>
    </row>
    <row r="169" spans="1:9" x14ac:dyDescent="0.25">
      <c r="C169" s="166" t="s">
        <v>107</v>
      </c>
      <c r="D169" s="166" t="s">
        <v>37</v>
      </c>
      <c r="E169" s="166">
        <f>E155</f>
        <v>24.5</v>
      </c>
      <c r="F169" s="166" t="s">
        <v>57</v>
      </c>
      <c r="G169" s="166">
        <f>E161</f>
        <v>12.5</v>
      </c>
      <c r="H169" s="166" t="s">
        <v>57</v>
      </c>
      <c r="I169">
        <f>E167</f>
        <v>16.5</v>
      </c>
    </row>
    <row r="170" spans="1:9" ht="17.25" x14ac:dyDescent="0.25">
      <c r="C170" s="166"/>
      <c r="D170" s="121" t="s">
        <v>37</v>
      </c>
      <c r="E170" s="121">
        <f>E169+G169</f>
        <v>37</v>
      </c>
      <c r="F170" s="121" t="s">
        <v>50</v>
      </c>
      <c r="G170" s="166"/>
    </row>
    <row r="172" spans="1:9" x14ac:dyDescent="0.25">
      <c r="A172" t="e">
        <f>#REF!</f>
        <v>#REF!</v>
      </c>
      <c r="B172" t="e">
        <f>#REF!</f>
        <v>#REF!</v>
      </c>
    </row>
    <row r="174" spans="1:9" x14ac:dyDescent="0.25">
      <c r="C174" s="166" t="s">
        <v>34</v>
      </c>
      <c r="D174" s="166" t="s">
        <v>37</v>
      </c>
      <c r="E174" s="166">
        <v>3</v>
      </c>
      <c r="F174" s="166" t="s">
        <v>62</v>
      </c>
      <c r="G174" s="166"/>
    </row>
    <row r="175" spans="1:9" x14ac:dyDescent="0.25">
      <c r="C175" s="166" t="s">
        <v>35</v>
      </c>
      <c r="D175" s="166" t="s">
        <v>37</v>
      </c>
      <c r="E175" s="166">
        <v>1.5</v>
      </c>
      <c r="F175" s="166" t="s">
        <v>62</v>
      </c>
      <c r="G175" s="166"/>
    </row>
    <row r="176" spans="1:9" x14ac:dyDescent="0.25">
      <c r="C176" s="166"/>
      <c r="D176" s="166"/>
      <c r="E176" s="166"/>
      <c r="F176" s="166"/>
      <c r="G176" s="166"/>
    </row>
    <row r="177" spans="1:9" x14ac:dyDescent="0.25">
      <c r="C177" s="166" t="s">
        <v>56</v>
      </c>
      <c r="D177" s="166" t="s">
        <v>37</v>
      </c>
      <c r="E177" s="166">
        <f>E174</f>
        <v>3</v>
      </c>
      <c r="F177" s="166" t="s">
        <v>40</v>
      </c>
      <c r="G177" s="166">
        <f>E175</f>
        <v>1.5</v>
      </c>
    </row>
    <row r="178" spans="1:9" ht="17.25" x14ac:dyDescent="0.25">
      <c r="C178" s="166"/>
      <c r="D178" s="121" t="s">
        <v>37</v>
      </c>
      <c r="E178" s="121">
        <f>E177*G177</f>
        <v>4.5</v>
      </c>
      <c r="F178" s="121" t="s">
        <v>50</v>
      </c>
      <c r="G178" s="166"/>
    </row>
    <row r="180" spans="1:9" x14ac:dyDescent="0.25">
      <c r="A180" t="e">
        <f>#REF!</f>
        <v>#REF!</v>
      </c>
      <c r="B180" t="e">
        <f>#REF!</f>
        <v>#REF!</v>
      </c>
    </row>
    <row r="182" spans="1:9" x14ac:dyDescent="0.25">
      <c r="C182" s="166" t="s">
        <v>34</v>
      </c>
      <c r="D182" s="166" t="s">
        <v>37</v>
      </c>
      <c r="E182" s="166">
        <v>1.5</v>
      </c>
      <c r="F182" s="166" t="s">
        <v>62</v>
      </c>
      <c r="G182" s="166"/>
    </row>
    <row r="183" spans="1:9" x14ac:dyDescent="0.25">
      <c r="C183" s="166" t="s">
        <v>35</v>
      </c>
      <c r="D183" s="166" t="s">
        <v>37</v>
      </c>
      <c r="E183" s="166">
        <v>2</v>
      </c>
      <c r="F183" s="166" t="s">
        <v>62</v>
      </c>
      <c r="G183" s="166"/>
    </row>
    <row r="184" spans="1:9" x14ac:dyDescent="0.25">
      <c r="C184" s="166" t="s">
        <v>112</v>
      </c>
      <c r="D184" s="166" t="s">
        <v>37</v>
      </c>
      <c r="E184" s="166">
        <v>4</v>
      </c>
      <c r="F184" s="166" t="s">
        <v>38</v>
      </c>
      <c r="G184" s="166"/>
    </row>
    <row r="185" spans="1:9" x14ac:dyDescent="0.25">
      <c r="C185" s="166"/>
      <c r="D185" s="166"/>
      <c r="E185" s="166"/>
      <c r="F185" s="166"/>
      <c r="G185" s="166"/>
    </row>
    <row r="186" spans="1:9" x14ac:dyDescent="0.25">
      <c r="C186" s="166" t="s">
        <v>56</v>
      </c>
      <c r="D186" s="166" t="s">
        <v>37</v>
      </c>
      <c r="E186" s="166">
        <f>E182</f>
        <v>1.5</v>
      </c>
      <c r="F186" s="166" t="s">
        <v>40</v>
      </c>
      <c r="G186" s="166">
        <f>E183</f>
        <v>2</v>
      </c>
      <c r="H186" s="166" t="s">
        <v>40</v>
      </c>
      <c r="I186">
        <f>E184</f>
        <v>4</v>
      </c>
    </row>
    <row r="187" spans="1:9" ht="17.25" x14ac:dyDescent="0.25">
      <c r="C187" s="166"/>
      <c r="D187" s="182" t="s">
        <v>37</v>
      </c>
      <c r="E187" s="182">
        <f>E186*G186*I186</f>
        <v>12</v>
      </c>
      <c r="F187" s="182" t="s">
        <v>49</v>
      </c>
      <c r="G187" s="166"/>
    </row>
    <row r="189" spans="1:9" x14ac:dyDescent="0.25">
      <c r="C189" s="166" t="s">
        <v>34</v>
      </c>
      <c r="D189" s="166" t="s">
        <v>37</v>
      </c>
      <c r="E189" s="166">
        <v>1.5</v>
      </c>
      <c r="F189" s="166" t="s">
        <v>62</v>
      </c>
      <c r="G189" s="166"/>
    </row>
    <row r="190" spans="1:9" x14ac:dyDescent="0.25">
      <c r="C190" s="166" t="s">
        <v>35</v>
      </c>
      <c r="D190" s="166" t="s">
        <v>37</v>
      </c>
      <c r="E190" s="166">
        <v>2</v>
      </c>
      <c r="F190" s="166" t="s">
        <v>62</v>
      </c>
      <c r="G190" s="166"/>
    </row>
    <row r="191" spans="1:9" x14ac:dyDescent="0.25">
      <c r="C191" s="166" t="s">
        <v>112</v>
      </c>
      <c r="D191" s="166" t="s">
        <v>37</v>
      </c>
      <c r="E191" s="166">
        <v>3</v>
      </c>
      <c r="F191" s="166" t="s">
        <v>38</v>
      </c>
      <c r="G191" s="166"/>
    </row>
    <row r="192" spans="1:9" x14ac:dyDescent="0.25">
      <c r="C192" s="166"/>
      <c r="D192" s="166"/>
      <c r="E192" s="166"/>
      <c r="F192" s="166"/>
      <c r="G192" s="166"/>
    </row>
    <row r="193" spans="1:9" x14ac:dyDescent="0.25">
      <c r="C193" s="166" t="s">
        <v>56</v>
      </c>
      <c r="D193" s="166" t="s">
        <v>37</v>
      </c>
      <c r="E193" s="166">
        <f>E189</f>
        <v>1.5</v>
      </c>
      <c r="F193" s="166" t="s">
        <v>40</v>
      </c>
      <c r="G193" s="166">
        <f>E190</f>
        <v>2</v>
      </c>
      <c r="H193" s="166" t="s">
        <v>40</v>
      </c>
      <c r="I193">
        <f>E191</f>
        <v>3</v>
      </c>
    </row>
    <row r="194" spans="1:9" ht="17.25" x14ac:dyDescent="0.25">
      <c r="C194" s="166"/>
      <c r="D194" s="182" t="s">
        <v>37</v>
      </c>
      <c r="E194" s="182">
        <f>E193*G193*I193</f>
        <v>9</v>
      </c>
      <c r="F194" s="182" t="s">
        <v>49</v>
      </c>
      <c r="G194" s="166"/>
    </row>
    <row r="196" spans="1:9" x14ac:dyDescent="0.25">
      <c r="C196" s="166" t="s">
        <v>107</v>
      </c>
      <c r="D196" s="166" t="s">
        <v>37</v>
      </c>
      <c r="E196" s="166">
        <f>E194</f>
        <v>9</v>
      </c>
      <c r="F196" s="166" t="s">
        <v>57</v>
      </c>
      <c r="G196" s="166">
        <f>E187</f>
        <v>12</v>
      </c>
    </row>
    <row r="197" spans="1:9" ht="17.25" x14ac:dyDescent="0.25">
      <c r="D197" s="121" t="s">
        <v>37</v>
      </c>
      <c r="E197" s="121">
        <f>E196+G196</f>
        <v>21</v>
      </c>
      <c r="F197" s="121" t="s">
        <v>50</v>
      </c>
      <c r="G197" s="166"/>
    </row>
    <row r="199" spans="1:9" x14ac:dyDescent="0.25">
      <c r="A199" s="181" t="e">
        <f>#REF!</f>
        <v>#REF!</v>
      </c>
    </row>
    <row r="201" spans="1:9" x14ac:dyDescent="0.25">
      <c r="A201" t="e">
        <f>#REF!</f>
        <v>#REF!</v>
      </c>
      <c r="B201" t="e">
        <f>#REF!</f>
        <v>#REF!</v>
      </c>
    </row>
    <row r="203" spans="1:9" x14ac:dyDescent="0.25">
      <c r="C203" s="166" t="s">
        <v>34</v>
      </c>
      <c r="D203" s="166" t="s">
        <v>37</v>
      </c>
      <c r="E203" s="166">
        <f>E194</f>
        <v>9</v>
      </c>
      <c r="F203" s="166" t="s">
        <v>62</v>
      </c>
      <c r="G203" s="166"/>
      <c r="H203" s="166"/>
      <c r="I203" s="166"/>
    </row>
    <row r="204" spans="1:9" x14ac:dyDescent="0.25">
      <c r="C204" s="166" t="s">
        <v>46</v>
      </c>
      <c r="D204" s="166" t="s">
        <v>37</v>
      </c>
      <c r="E204" s="166">
        <v>16</v>
      </c>
      <c r="F204" s="166" t="s">
        <v>62</v>
      </c>
      <c r="G204" s="166"/>
      <c r="H204" s="166"/>
      <c r="I204" s="166"/>
    </row>
    <row r="205" spans="1:9" x14ac:dyDescent="0.25">
      <c r="C205" s="166" t="s">
        <v>47</v>
      </c>
      <c r="D205" s="166" t="s">
        <v>37</v>
      </c>
      <c r="E205" s="166">
        <v>26.6</v>
      </c>
      <c r="F205" s="166" t="s">
        <v>62</v>
      </c>
      <c r="G205" s="166"/>
      <c r="H205" s="166"/>
      <c r="I205" s="166"/>
    </row>
    <row r="206" spans="1:9" x14ac:dyDescent="0.25">
      <c r="C206" s="166" t="s">
        <v>36</v>
      </c>
      <c r="D206" s="166" t="s">
        <v>37</v>
      </c>
      <c r="E206" s="166">
        <v>5.93</v>
      </c>
      <c r="F206" s="166" t="s">
        <v>62</v>
      </c>
      <c r="G206" s="166"/>
      <c r="H206" s="166"/>
      <c r="I206" s="166"/>
    </row>
    <row r="207" spans="1:9" x14ac:dyDescent="0.25">
      <c r="C207" s="166" t="s">
        <v>112</v>
      </c>
      <c r="D207" s="166" t="s">
        <v>37</v>
      </c>
      <c r="E207" s="166">
        <v>2</v>
      </c>
      <c r="F207" s="166" t="s">
        <v>38</v>
      </c>
      <c r="G207" s="166"/>
      <c r="H207" s="166"/>
      <c r="I207" s="166"/>
    </row>
    <row r="209" spans="3:11" x14ac:dyDescent="0.25">
      <c r="C209" s="251" t="s">
        <v>56</v>
      </c>
      <c r="D209" s="251" t="s">
        <v>37</v>
      </c>
      <c r="E209" s="124">
        <f>E204</f>
        <v>16</v>
      </c>
      <c r="F209" s="124" t="s">
        <v>57</v>
      </c>
      <c r="G209" s="124">
        <f>E205</f>
        <v>26.6</v>
      </c>
      <c r="H209" s="251" t="s">
        <v>40</v>
      </c>
      <c r="I209" s="251">
        <f>E206</f>
        <v>5.93</v>
      </c>
    </row>
    <row r="210" spans="3:11" x14ac:dyDescent="0.25">
      <c r="C210" s="251"/>
      <c r="D210" s="251"/>
      <c r="E210" s="166"/>
      <c r="F210" s="166">
        <v>2</v>
      </c>
      <c r="G210" s="166"/>
      <c r="H210" s="251"/>
      <c r="I210" s="251"/>
    </row>
    <row r="211" spans="3:11" x14ac:dyDescent="0.25">
      <c r="C211" s="166"/>
      <c r="D211" s="166"/>
      <c r="E211" s="166"/>
      <c r="F211" s="166"/>
      <c r="G211" s="166"/>
      <c r="H211" s="166"/>
      <c r="I211" s="166"/>
    </row>
    <row r="212" spans="3:11" x14ac:dyDescent="0.25">
      <c r="C212" s="166"/>
      <c r="D212" s="166" t="s">
        <v>37</v>
      </c>
      <c r="E212" s="166">
        <f>(E209+G209)/2</f>
        <v>21.3</v>
      </c>
      <c r="F212" s="166" t="s">
        <v>40</v>
      </c>
      <c r="G212" s="166">
        <f>I209</f>
        <v>5.93</v>
      </c>
      <c r="H212" s="166" t="s">
        <v>40</v>
      </c>
      <c r="I212" s="166">
        <f>E207</f>
        <v>2</v>
      </c>
    </row>
    <row r="213" spans="3:11" ht="17.25" x14ac:dyDescent="0.25">
      <c r="C213" s="166"/>
      <c r="D213" s="166" t="s">
        <v>37</v>
      </c>
      <c r="E213" s="166">
        <f>E212*G212*I212</f>
        <v>252.61799999999999</v>
      </c>
      <c r="F213" s="166" t="s">
        <v>49</v>
      </c>
      <c r="G213" s="166"/>
      <c r="H213" s="166"/>
      <c r="I213" s="166"/>
    </row>
    <row r="214" spans="3:11" x14ac:dyDescent="0.25">
      <c r="C214" s="166"/>
      <c r="D214" s="166"/>
      <c r="E214" s="166"/>
      <c r="F214" s="166"/>
      <c r="G214" s="166"/>
      <c r="H214" s="166"/>
      <c r="I214" s="166"/>
    </row>
    <row r="215" spans="3:11" x14ac:dyDescent="0.25">
      <c r="C215" s="166" t="s">
        <v>114</v>
      </c>
      <c r="D215" s="166" t="s">
        <v>37</v>
      </c>
      <c r="E215" s="166">
        <v>10.6</v>
      </c>
      <c r="F215" s="166" t="s">
        <v>62</v>
      </c>
      <c r="G215" s="166"/>
      <c r="H215" s="166"/>
      <c r="I215" s="166"/>
      <c r="J215" s="166"/>
      <c r="K215" s="166"/>
    </row>
    <row r="216" spans="3:11" x14ac:dyDescent="0.25">
      <c r="C216" s="166" t="s">
        <v>36</v>
      </c>
      <c r="D216" s="166" t="s">
        <v>37</v>
      </c>
      <c r="E216" s="166">
        <f>E206</f>
        <v>5.93</v>
      </c>
      <c r="F216" s="166" t="s">
        <v>62</v>
      </c>
      <c r="G216" s="166"/>
      <c r="H216" s="166"/>
      <c r="I216" s="166"/>
      <c r="J216" s="166"/>
      <c r="K216" s="166"/>
    </row>
    <row r="217" spans="3:11" x14ac:dyDescent="0.25">
      <c r="C217" s="166" t="s">
        <v>112</v>
      </c>
      <c r="D217" s="166" t="s">
        <v>37</v>
      </c>
      <c r="E217" s="166">
        <v>2</v>
      </c>
      <c r="F217" s="166" t="s">
        <v>38</v>
      </c>
      <c r="G217" s="166"/>
      <c r="H217" s="166"/>
      <c r="I217" s="166"/>
      <c r="J217" s="166"/>
      <c r="K217" s="166"/>
    </row>
    <row r="218" spans="3:11" x14ac:dyDescent="0.25">
      <c r="C218" s="166"/>
      <c r="D218" s="166"/>
      <c r="E218" s="166"/>
      <c r="F218" s="166"/>
      <c r="G218" s="166"/>
      <c r="H218" s="166"/>
      <c r="I218" s="166"/>
      <c r="J218" s="166"/>
      <c r="K218" s="166"/>
    </row>
    <row r="219" spans="3:11" x14ac:dyDescent="0.25">
      <c r="C219" s="166" t="s">
        <v>56</v>
      </c>
      <c r="D219" s="166" t="s">
        <v>37</v>
      </c>
      <c r="E219" s="166">
        <f>E215</f>
        <v>10.6</v>
      </c>
      <c r="F219" s="166" t="s">
        <v>58</v>
      </c>
      <c r="G219" s="166">
        <v>2</v>
      </c>
      <c r="H219" s="166" t="s">
        <v>40</v>
      </c>
      <c r="I219" s="166">
        <f>E216</f>
        <v>5.93</v>
      </c>
      <c r="J219" s="166" t="s">
        <v>40</v>
      </c>
      <c r="K219" s="166">
        <f>E217</f>
        <v>2</v>
      </c>
    </row>
    <row r="220" spans="3:11" ht="17.25" x14ac:dyDescent="0.25">
      <c r="C220" s="166"/>
      <c r="D220" s="166" t="s">
        <v>37</v>
      </c>
      <c r="E220" s="166">
        <f>(E219/G219)*I219*K219</f>
        <v>62.857999999999997</v>
      </c>
      <c r="F220" s="166" t="s">
        <v>49</v>
      </c>
      <c r="G220" s="166"/>
      <c r="H220" s="166"/>
      <c r="I220" s="166"/>
      <c r="J220" s="166"/>
      <c r="K220" s="166"/>
    </row>
    <row r="222" spans="3:11" x14ac:dyDescent="0.25">
      <c r="C222" t="s">
        <v>115</v>
      </c>
      <c r="D222" s="166" t="s">
        <v>37</v>
      </c>
      <c r="E222">
        <f>E220</f>
        <v>62.857999999999997</v>
      </c>
      <c r="F222" s="166" t="s">
        <v>57</v>
      </c>
      <c r="G222">
        <f>E213</f>
        <v>252.61799999999999</v>
      </c>
    </row>
    <row r="223" spans="3:11" ht="17.25" x14ac:dyDescent="0.25">
      <c r="D223" s="121" t="s">
        <v>37</v>
      </c>
      <c r="E223" s="165">
        <f>E222+G222</f>
        <v>315.476</v>
      </c>
      <c r="F223" s="121" t="s">
        <v>50</v>
      </c>
    </row>
    <row r="225" spans="1:11" x14ac:dyDescent="0.25">
      <c r="A225" t="e">
        <f>#REF!</f>
        <v>#REF!</v>
      </c>
      <c r="B225" t="e">
        <f>#REF!</f>
        <v>#REF!</v>
      </c>
    </row>
    <row r="227" spans="1:11" x14ac:dyDescent="0.25">
      <c r="C227" s="166" t="s">
        <v>34</v>
      </c>
      <c r="D227" s="166" t="s">
        <v>37</v>
      </c>
      <c r="E227" s="121">
        <f>(26.6*2)+(10.6*2)</f>
        <v>74.400000000000006</v>
      </c>
      <c r="F227" s="121" t="s">
        <v>62</v>
      </c>
    </row>
    <row r="229" spans="1:11" x14ac:dyDescent="0.25">
      <c r="A229" t="e">
        <f>#REF!</f>
        <v>#REF!</v>
      </c>
      <c r="B229" t="e">
        <f>#REF!</f>
        <v>#REF!</v>
      </c>
    </row>
    <row r="231" spans="1:11" x14ac:dyDescent="0.25">
      <c r="C231" s="166" t="s">
        <v>34</v>
      </c>
      <c r="D231" s="166" t="s">
        <v>37</v>
      </c>
      <c r="E231" s="121">
        <f>16+26.6+(5.93*4)</f>
        <v>66.319999999999993</v>
      </c>
      <c r="F231" s="121" t="s">
        <v>62</v>
      </c>
    </row>
    <row r="233" spans="1:11" x14ac:dyDescent="0.25">
      <c r="A233" s="181" t="e">
        <f>#REF!</f>
        <v>#REF!</v>
      </c>
    </row>
    <row r="235" spans="1:11" x14ac:dyDescent="0.25">
      <c r="A235" t="e">
        <f>#REF!</f>
        <v>#REF!</v>
      </c>
      <c r="B235" t="e">
        <f>#REF!</f>
        <v>#REF!</v>
      </c>
    </row>
    <row r="237" spans="1:11" x14ac:dyDescent="0.25">
      <c r="C237" s="166" t="s">
        <v>34</v>
      </c>
      <c r="D237" s="166" t="s">
        <v>37</v>
      </c>
      <c r="E237" s="166">
        <v>2.7</v>
      </c>
      <c r="F237" s="166" t="s">
        <v>62</v>
      </c>
      <c r="G237" s="166"/>
      <c r="H237" s="166"/>
      <c r="I237" s="166"/>
      <c r="J237" s="166"/>
      <c r="K237" s="166"/>
    </row>
    <row r="238" spans="1:11" x14ac:dyDescent="0.25">
      <c r="C238" s="166" t="s">
        <v>35</v>
      </c>
      <c r="D238" s="166" t="s">
        <v>37</v>
      </c>
      <c r="E238" s="166">
        <v>0.1</v>
      </c>
      <c r="F238" s="166" t="s">
        <v>62</v>
      </c>
      <c r="G238" s="166"/>
      <c r="H238" s="166"/>
      <c r="I238" s="166"/>
      <c r="J238" s="166"/>
      <c r="K238" s="166"/>
    </row>
    <row r="239" spans="1:11" x14ac:dyDescent="0.25">
      <c r="C239" s="166" t="s">
        <v>36</v>
      </c>
      <c r="D239" s="166" t="s">
        <v>37</v>
      </c>
      <c r="E239" s="166">
        <v>0.05</v>
      </c>
      <c r="F239" s="166" t="s">
        <v>62</v>
      </c>
      <c r="G239" s="166"/>
      <c r="H239" s="166"/>
      <c r="I239" s="166"/>
      <c r="J239" s="166"/>
      <c r="K239" s="166"/>
    </row>
    <row r="240" spans="1:11" x14ac:dyDescent="0.25">
      <c r="C240" s="166" t="s">
        <v>120</v>
      </c>
      <c r="D240" s="166" t="s">
        <v>37</v>
      </c>
      <c r="E240" s="166">
        <f>74</f>
        <v>74</v>
      </c>
      <c r="F240" s="166" t="s">
        <v>38</v>
      </c>
      <c r="G240" s="166"/>
      <c r="H240" s="166"/>
      <c r="I240" s="166"/>
      <c r="J240" s="166"/>
      <c r="K240" s="166"/>
    </row>
    <row r="241" spans="1:11" x14ac:dyDescent="0.25">
      <c r="C241" s="166"/>
      <c r="D241" s="166"/>
      <c r="E241" s="166"/>
      <c r="F241" s="166"/>
      <c r="G241" s="166"/>
      <c r="H241" s="166"/>
      <c r="I241" s="166"/>
      <c r="J241" s="166"/>
      <c r="K241" s="166"/>
    </row>
    <row r="242" spans="1:11" x14ac:dyDescent="0.25">
      <c r="C242" s="166" t="s">
        <v>39</v>
      </c>
      <c r="D242" s="166" t="s">
        <v>37</v>
      </c>
      <c r="E242" s="166">
        <f>E237</f>
        <v>2.7</v>
      </c>
      <c r="F242" s="166" t="s">
        <v>40</v>
      </c>
      <c r="G242" s="166">
        <f>E238</f>
        <v>0.1</v>
      </c>
      <c r="H242" s="166" t="s">
        <v>40</v>
      </c>
      <c r="I242" s="166">
        <f>E239</f>
        <v>0.05</v>
      </c>
      <c r="J242" s="166" t="s">
        <v>40</v>
      </c>
      <c r="K242" s="166">
        <f>E240</f>
        <v>74</v>
      </c>
    </row>
    <row r="243" spans="1:11" ht="17.25" x14ac:dyDescent="0.25">
      <c r="C243" s="166"/>
      <c r="D243" s="121" t="s">
        <v>37</v>
      </c>
      <c r="E243" s="121">
        <f>E242*G242*I242*K242</f>
        <v>0.99900000000000011</v>
      </c>
      <c r="F243" s="121" t="s">
        <v>42</v>
      </c>
      <c r="G243" s="166"/>
      <c r="H243" s="166"/>
      <c r="I243" s="166"/>
      <c r="J243" s="166"/>
      <c r="K243" s="166"/>
    </row>
    <row r="245" spans="1:11" x14ac:dyDescent="0.25">
      <c r="A245" t="e">
        <f>#REF!</f>
        <v>#REF!</v>
      </c>
      <c r="B245" t="e">
        <f>#REF!</f>
        <v>#REF!</v>
      </c>
    </row>
    <row r="247" spans="1:11" x14ac:dyDescent="0.25">
      <c r="C247" s="166" t="s">
        <v>34</v>
      </c>
      <c r="D247" s="166" t="s">
        <v>37</v>
      </c>
      <c r="E247" s="166">
        <f>(25*3*2)+(9*3*3)+(3.5*3*2)</f>
        <v>252</v>
      </c>
      <c r="F247" s="166" t="s">
        <v>62</v>
      </c>
      <c r="G247" s="166"/>
      <c r="H247" s="166"/>
      <c r="I247" s="166"/>
      <c r="J247" s="166"/>
      <c r="K247" s="166"/>
    </row>
    <row r="248" spans="1:11" x14ac:dyDescent="0.25">
      <c r="C248" s="166" t="s">
        <v>35</v>
      </c>
      <c r="D248" s="166" t="s">
        <v>37</v>
      </c>
      <c r="E248" s="166">
        <v>0.1</v>
      </c>
      <c r="F248" s="166" t="s">
        <v>62</v>
      </c>
      <c r="G248" s="166"/>
      <c r="H248" s="166"/>
      <c r="I248" s="166"/>
      <c r="J248" s="166"/>
      <c r="K248" s="166"/>
    </row>
    <row r="249" spans="1:11" x14ac:dyDescent="0.25">
      <c r="C249" s="166" t="s">
        <v>36</v>
      </c>
      <c r="D249" s="166" t="s">
        <v>37</v>
      </c>
      <c r="E249" s="166">
        <v>0.05</v>
      </c>
      <c r="F249" s="166" t="s">
        <v>62</v>
      </c>
      <c r="G249" s="166"/>
      <c r="H249" s="166"/>
      <c r="I249" s="166"/>
      <c r="J249" s="166"/>
      <c r="K249" s="166"/>
    </row>
    <row r="250" spans="1:11" x14ac:dyDescent="0.25">
      <c r="C250" s="166"/>
      <c r="D250" s="166"/>
      <c r="E250" s="166"/>
      <c r="F250" s="166"/>
      <c r="G250" s="166"/>
      <c r="H250" s="166"/>
      <c r="I250" s="166"/>
      <c r="J250" s="166"/>
      <c r="K250" s="166"/>
    </row>
    <row r="251" spans="1:11" x14ac:dyDescent="0.25">
      <c r="C251" s="166" t="s">
        <v>39</v>
      </c>
      <c r="D251" s="166" t="s">
        <v>37</v>
      </c>
      <c r="E251" s="166">
        <f>E247</f>
        <v>252</v>
      </c>
      <c r="F251" s="166" t="s">
        <v>40</v>
      </c>
      <c r="G251" s="166">
        <f>E248</f>
        <v>0.1</v>
      </c>
      <c r="H251" s="166" t="s">
        <v>40</v>
      </c>
      <c r="I251" s="166">
        <f>E249</f>
        <v>0.05</v>
      </c>
      <c r="J251" s="166"/>
      <c r="K251" s="166"/>
    </row>
    <row r="252" spans="1:11" ht="17.25" x14ac:dyDescent="0.25">
      <c r="C252" s="166"/>
      <c r="D252" s="121" t="s">
        <v>37</v>
      </c>
      <c r="E252" s="121">
        <f>E251*G251*I251</f>
        <v>1.2600000000000002</v>
      </c>
      <c r="F252" s="121" t="s">
        <v>42</v>
      </c>
      <c r="G252" s="166"/>
      <c r="H252" s="166"/>
      <c r="I252" s="166"/>
      <c r="J252" s="166"/>
      <c r="K252" s="166"/>
    </row>
    <row r="254" spans="1:11" x14ac:dyDescent="0.25">
      <c r="A254" t="e">
        <f>#REF!</f>
        <v>#REF!</v>
      </c>
      <c r="B254" t="e">
        <f>#REF!</f>
        <v>#REF!</v>
      </c>
    </row>
    <row r="256" spans="1:11" x14ac:dyDescent="0.25">
      <c r="C256" s="166" t="s">
        <v>34</v>
      </c>
      <c r="D256" s="166" t="s">
        <v>37</v>
      </c>
      <c r="E256" s="166">
        <v>9</v>
      </c>
      <c r="F256" s="166" t="s">
        <v>62</v>
      </c>
    </row>
    <row r="257" spans="3:7" x14ac:dyDescent="0.25">
      <c r="C257" s="166" t="s">
        <v>35</v>
      </c>
      <c r="D257" s="166" t="s">
        <v>37</v>
      </c>
      <c r="E257" s="166">
        <v>1.7</v>
      </c>
      <c r="F257" s="166" t="s">
        <v>62</v>
      </c>
    </row>
    <row r="259" spans="3:7" x14ac:dyDescent="0.25">
      <c r="C259" s="166" t="s">
        <v>56</v>
      </c>
      <c r="D259" s="166" t="s">
        <v>37</v>
      </c>
      <c r="E259" s="166">
        <f>E256</f>
        <v>9</v>
      </c>
      <c r="F259" s="166" t="s">
        <v>40</v>
      </c>
      <c r="G259" s="166">
        <f>E257</f>
        <v>1.7</v>
      </c>
    </row>
    <row r="260" spans="3:7" ht="17.25" x14ac:dyDescent="0.25">
      <c r="C260" s="166"/>
      <c r="D260" s="190" t="s">
        <v>37</v>
      </c>
      <c r="E260" s="190">
        <f>E259*G259</f>
        <v>15.299999999999999</v>
      </c>
      <c r="F260" s="182" t="s">
        <v>49</v>
      </c>
      <c r="G260" s="166"/>
    </row>
    <row r="262" spans="3:7" x14ac:dyDescent="0.25">
      <c r="C262" s="166" t="s">
        <v>34</v>
      </c>
      <c r="D262" s="166" t="s">
        <v>37</v>
      </c>
      <c r="E262" s="166">
        <f>4.5*2</f>
        <v>9</v>
      </c>
      <c r="F262" s="166" t="s">
        <v>62</v>
      </c>
    </row>
    <row r="263" spans="3:7" x14ac:dyDescent="0.25">
      <c r="C263" s="166" t="s">
        <v>35</v>
      </c>
      <c r="D263" s="166" t="s">
        <v>37</v>
      </c>
      <c r="E263" s="166">
        <v>1.7</v>
      </c>
      <c r="F263" s="166" t="s">
        <v>62</v>
      </c>
    </row>
    <row r="265" spans="3:7" x14ac:dyDescent="0.25">
      <c r="C265" s="166" t="s">
        <v>56</v>
      </c>
      <c r="D265" s="166" t="s">
        <v>37</v>
      </c>
      <c r="E265" s="166">
        <f>E262</f>
        <v>9</v>
      </c>
      <c r="F265" s="166" t="s">
        <v>40</v>
      </c>
      <c r="G265" s="166">
        <f>E263</f>
        <v>1.7</v>
      </c>
    </row>
    <row r="266" spans="3:7" ht="17.25" x14ac:dyDescent="0.25">
      <c r="C266" s="166"/>
      <c r="D266" s="190" t="s">
        <v>37</v>
      </c>
      <c r="E266" s="190">
        <f>E265*G265</f>
        <v>15.299999999999999</v>
      </c>
      <c r="F266" s="182" t="s">
        <v>49</v>
      </c>
      <c r="G266" s="166"/>
    </row>
    <row r="268" spans="3:7" x14ac:dyDescent="0.25">
      <c r="C268" s="166" t="s">
        <v>34</v>
      </c>
      <c r="D268" s="166" t="s">
        <v>37</v>
      </c>
      <c r="E268" s="166">
        <v>9</v>
      </c>
      <c r="F268" s="166" t="s">
        <v>62</v>
      </c>
    </row>
    <row r="269" spans="3:7" x14ac:dyDescent="0.25">
      <c r="C269" s="166" t="s">
        <v>35</v>
      </c>
      <c r="D269" s="166" t="s">
        <v>37</v>
      </c>
      <c r="E269" s="166">
        <v>1.7</v>
      </c>
      <c r="F269" s="166" t="s">
        <v>62</v>
      </c>
    </row>
    <row r="271" spans="3:7" x14ac:dyDescent="0.25">
      <c r="C271" s="166" t="s">
        <v>56</v>
      </c>
      <c r="D271" s="166" t="s">
        <v>37</v>
      </c>
      <c r="E271" s="166">
        <f>E268</f>
        <v>9</v>
      </c>
      <c r="F271" s="166" t="s">
        <v>40</v>
      </c>
      <c r="G271" s="166">
        <f>E269</f>
        <v>1.7</v>
      </c>
    </row>
    <row r="272" spans="3:7" ht="17.25" x14ac:dyDescent="0.25">
      <c r="C272" s="166"/>
      <c r="D272" s="190" t="s">
        <v>37</v>
      </c>
      <c r="E272" s="190">
        <f>E271*G271</f>
        <v>15.299999999999999</v>
      </c>
      <c r="F272" s="182" t="s">
        <v>49</v>
      </c>
      <c r="G272" s="166"/>
    </row>
    <row r="274" spans="1:11" x14ac:dyDescent="0.25">
      <c r="C274" s="166" t="s">
        <v>34</v>
      </c>
      <c r="D274" s="166" t="s">
        <v>37</v>
      </c>
      <c r="E274" s="166">
        <f>4.5+3.55+3.5+9+3.5+3.5+3.5</f>
        <v>31.05</v>
      </c>
      <c r="F274" s="166" t="s">
        <v>62</v>
      </c>
    </row>
    <row r="275" spans="1:11" x14ac:dyDescent="0.25">
      <c r="C275" s="166" t="s">
        <v>35</v>
      </c>
      <c r="D275" s="166" t="s">
        <v>37</v>
      </c>
      <c r="E275" s="166">
        <v>2.8</v>
      </c>
      <c r="F275" s="166" t="s">
        <v>62</v>
      </c>
    </row>
    <row r="277" spans="1:11" x14ac:dyDescent="0.25">
      <c r="C277" s="166" t="s">
        <v>56</v>
      </c>
      <c r="D277" s="166" t="s">
        <v>37</v>
      </c>
      <c r="E277" s="166">
        <f>E274</f>
        <v>31.05</v>
      </c>
      <c r="F277" s="166" t="s">
        <v>40</v>
      </c>
      <c r="G277" s="166">
        <f>E275</f>
        <v>2.8</v>
      </c>
    </row>
    <row r="278" spans="1:11" ht="17.25" x14ac:dyDescent="0.25">
      <c r="C278" s="166"/>
      <c r="D278" s="190" t="s">
        <v>37</v>
      </c>
      <c r="E278" s="190">
        <f>E277*G277</f>
        <v>86.94</v>
      </c>
      <c r="F278" s="182" t="s">
        <v>49</v>
      </c>
      <c r="G278" s="166"/>
    </row>
    <row r="280" spans="1:11" x14ac:dyDescent="0.25">
      <c r="C280" s="166" t="s">
        <v>107</v>
      </c>
      <c r="D280" s="190" t="s">
        <v>37</v>
      </c>
      <c r="E280" s="166">
        <f>E278</f>
        <v>86.94</v>
      </c>
      <c r="F280" s="166" t="s">
        <v>57</v>
      </c>
      <c r="G280" s="166">
        <f>E272</f>
        <v>15.299999999999999</v>
      </c>
      <c r="H280" s="166" t="s">
        <v>57</v>
      </c>
      <c r="I280" s="166">
        <f>E266</f>
        <v>15.299999999999999</v>
      </c>
      <c r="J280" s="166" t="s">
        <v>57</v>
      </c>
      <c r="K280" s="166">
        <f>E260</f>
        <v>15.299999999999999</v>
      </c>
    </row>
    <row r="281" spans="1:11" ht="17.25" x14ac:dyDescent="0.25">
      <c r="C281" s="166"/>
      <c r="D281" s="121" t="s">
        <v>37</v>
      </c>
      <c r="E281" s="121">
        <f>E280+G280+I280+K280</f>
        <v>132.84</v>
      </c>
      <c r="F281" s="121" t="s">
        <v>50</v>
      </c>
      <c r="G281" s="166"/>
      <c r="H281" s="166"/>
      <c r="I281" s="166"/>
      <c r="J281" s="166"/>
      <c r="K281" s="166"/>
    </row>
    <row r="283" spans="1:11" x14ac:dyDescent="0.25">
      <c r="A283" t="e">
        <f>#REF!</f>
        <v>#REF!</v>
      </c>
      <c r="B283" t="e">
        <f>#REF!</f>
        <v>#REF!</v>
      </c>
    </row>
    <row r="285" spans="1:11" x14ac:dyDescent="0.25">
      <c r="C285" s="166" t="s">
        <v>34</v>
      </c>
      <c r="D285" s="166" t="s">
        <v>37</v>
      </c>
      <c r="E285" s="166">
        <v>9</v>
      </c>
      <c r="F285" s="166" t="s">
        <v>62</v>
      </c>
    </row>
    <row r="286" spans="1:11" x14ac:dyDescent="0.25">
      <c r="C286" s="166" t="s">
        <v>35</v>
      </c>
      <c r="D286" s="166" t="s">
        <v>37</v>
      </c>
      <c r="E286" s="166">
        <v>1.1000000000000001</v>
      </c>
      <c r="F286" s="166" t="s">
        <v>62</v>
      </c>
    </row>
    <row r="288" spans="1:11" x14ac:dyDescent="0.25">
      <c r="C288" s="166" t="s">
        <v>56</v>
      </c>
      <c r="D288" s="166" t="s">
        <v>37</v>
      </c>
      <c r="E288" s="166">
        <f>E285</f>
        <v>9</v>
      </c>
      <c r="F288" s="166" t="s">
        <v>40</v>
      </c>
      <c r="G288" s="166">
        <f>E286</f>
        <v>1.1000000000000001</v>
      </c>
    </row>
    <row r="289" spans="1:11" ht="17.25" x14ac:dyDescent="0.25">
      <c r="C289" s="166"/>
      <c r="D289" s="190" t="s">
        <v>37</v>
      </c>
      <c r="E289" s="190">
        <f>E288*G288</f>
        <v>9.9</v>
      </c>
      <c r="F289" s="182" t="s">
        <v>49</v>
      </c>
      <c r="G289" s="166"/>
    </row>
    <row r="291" spans="1:11" x14ac:dyDescent="0.25">
      <c r="C291" s="166" t="s">
        <v>34</v>
      </c>
      <c r="D291" s="166" t="s">
        <v>37</v>
      </c>
      <c r="E291" s="166">
        <f>4.5*2</f>
        <v>9</v>
      </c>
      <c r="F291" s="166" t="s">
        <v>62</v>
      </c>
    </row>
    <row r="292" spans="1:11" x14ac:dyDescent="0.25">
      <c r="C292" s="166" t="s">
        <v>35</v>
      </c>
      <c r="D292" s="166" t="s">
        <v>37</v>
      </c>
      <c r="E292" s="166">
        <v>1.1000000000000001</v>
      </c>
      <c r="F292" s="166" t="s">
        <v>62</v>
      </c>
    </row>
    <row r="294" spans="1:11" x14ac:dyDescent="0.25">
      <c r="C294" s="166" t="s">
        <v>56</v>
      </c>
      <c r="D294" s="166" t="s">
        <v>37</v>
      </c>
      <c r="E294" s="166">
        <f>E291</f>
        <v>9</v>
      </c>
      <c r="F294" s="166" t="s">
        <v>40</v>
      </c>
      <c r="G294" s="166">
        <f>E292</f>
        <v>1.1000000000000001</v>
      </c>
    </row>
    <row r="295" spans="1:11" ht="17.25" x14ac:dyDescent="0.25">
      <c r="C295" s="166"/>
      <c r="D295" s="190" t="s">
        <v>37</v>
      </c>
      <c r="E295" s="190">
        <f>E294*G294</f>
        <v>9.9</v>
      </c>
      <c r="F295" s="182" t="s">
        <v>49</v>
      </c>
      <c r="G295" s="166"/>
    </row>
    <row r="297" spans="1:11" x14ac:dyDescent="0.25">
      <c r="C297" s="166" t="s">
        <v>115</v>
      </c>
      <c r="D297" s="190" t="s">
        <v>37</v>
      </c>
      <c r="E297" s="166">
        <f>E295</f>
        <v>9.9</v>
      </c>
      <c r="F297" s="166" t="s">
        <v>57</v>
      </c>
      <c r="G297" s="166">
        <f>E289</f>
        <v>9.9</v>
      </c>
    </row>
    <row r="298" spans="1:11" ht="17.25" x14ac:dyDescent="0.25">
      <c r="C298" s="166"/>
      <c r="D298" s="121" t="s">
        <v>37</v>
      </c>
      <c r="E298" s="121">
        <f>E297+G297</f>
        <v>19.8</v>
      </c>
      <c r="F298" s="121" t="s">
        <v>50</v>
      </c>
      <c r="G298" s="166"/>
    </row>
    <row r="300" spans="1:11" x14ac:dyDescent="0.25">
      <c r="A300" t="e">
        <f>#REF!</f>
        <v>#REF!</v>
      </c>
      <c r="B300" t="e">
        <f>#REF!</f>
        <v>#REF!</v>
      </c>
    </row>
    <row r="302" spans="1:11" x14ac:dyDescent="0.25">
      <c r="C302" s="166" t="s">
        <v>34</v>
      </c>
      <c r="D302" s="166" t="s">
        <v>37</v>
      </c>
      <c r="E302" s="166">
        <f>(1.5*3)+(1.5*3)</f>
        <v>9</v>
      </c>
      <c r="F302" s="166" t="s">
        <v>62</v>
      </c>
      <c r="G302" s="166"/>
      <c r="H302" s="166"/>
      <c r="I302" s="166"/>
      <c r="J302" s="166"/>
      <c r="K302" s="166"/>
    </row>
    <row r="303" spans="1:11" x14ac:dyDescent="0.25">
      <c r="C303" s="166" t="s">
        <v>35</v>
      </c>
      <c r="D303" s="166" t="s">
        <v>37</v>
      </c>
      <c r="E303" s="166">
        <v>0.08</v>
      </c>
      <c r="F303" s="166" t="s">
        <v>62</v>
      </c>
      <c r="G303" s="166"/>
      <c r="H303" s="166"/>
      <c r="I303" s="166"/>
      <c r="J303" s="166"/>
      <c r="K303" s="166"/>
    </row>
    <row r="304" spans="1:11" x14ac:dyDescent="0.25">
      <c r="C304" s="166" t="s">
        <v>36</v>
      </c>
      <c r="D304" s="166" t="s">
        <v>37</v>
      </c>
      <c r="E304" s="166">
        <v>0.12</v>
      </c>
      <c r="F304" s="166" t="s">
        <v>62</v>
      </c>
      <c r="G304" s="166"/>
      <c r="H304" s="166"/>
      <c r="I304" s="166"/>
      <c r="J304" s="166"/>
      <c r="K304" s="166"/>
    </row>
    <row r="305" spans="3:11" x14ac:dyDescent="0.25">
      <c r="C305" s="166" t="s">
        <v>125</v>
      </c>
      <c r="D305" s="166" t="s">
        <v>37</v>
      </c>
      <c r="E305" s="166">
        <v>3</v>
      </c>
      <c r="F305" s="166" t="s">
        <v>38</v>
      </c>
      <c r="G305" s="166"/>
      <c r="H305" s="166"/>
      <c r="I305" s="166"/>
      <c r="J305" s="166"/>
      <c r="K305" s="166"/>
    </row>
    <row r="306" spans="3:11" x14ac:dyDescent="0.25">
      <c r="C306" s="166"/>
      <c r="D306" s="166"/>
      <c r="E306" s="166"/>
      <c r="F306" s="166"/>
      <c r="G306" s="166"/>
      <c r="H306" s="166"/>
      <c r="I306" s="166"/>
      <c r="J306" s="166"/>
      <c r="K306" s="166"/>
    </row>
    <row r="307" spans="3:11" x14ac:dyDescent="0.25">
      <c r="C307" s="166" t="s">
        <v>39</v>
      </c>
      <c r="D307" s="166" t="s">
        <v>37</v>
      </c>
      <c r="E307" s="166">
        <f>E302</f>
        <v>9</v>
      </c>
      <c r="F307" s="166" t="s">
        <v>40</v>
      </c>
      <c r="G307" s="166">
        <f>E303</f>
        <v>0.08</v>
      </c>
      <c r="H307" s="166" t="s">
        <v>40</v>
      </c>
      <c r="I307" s="166">
        <f>E304</f>
        <v>0.12</v>
      </c>
      <c r="J307" s="166" t="s">
        <v>40</v>
      </c>
      <c r="K307" s="166">
        <f>E305</f>
        <v>3</v>
      </c>
    </row>
    <row r="308" spans="3:11" ht="17.25" x14ac:dyDescent="0.25">
      <c r="C308" s="166"/>
      <c r="D308" s="166" t="s">
        <v>37</v>
      </c>
      <c r="E308" s="166">
        <f>E307*G307*I307*K307</f>
        <v>0.25919999999999999</v>
      </c>
      <c r="F308" s="182" t="s">
        <v>41</v>
      </c>
      <c r="G308" s="166"/>
      <c r="H308" s="166"/>
      <c r="I308" s="166"/>
      <c r="J308" s="166"/>
      <c r="K308" s="166"/>
    </row>
    <row r="309" spans="3:11" x14ac:dyDescent="0.25">
      <c r="C309" s="166"/>
      <c r="D309" s="166"/>
      <c r="E309" s="166"/>
      <c r="F309" s="166"/>
      <c r="G309" s="166"/>
      <c r="H309" s="166"/>
      <c r="I309" s="166"/>
      <c r="J309" s="166"/>
      <c r="K309" s="166"/>
    </row>
    <row r="310" spans="3:11" x14ac:dyDescent="0.25">
      <c r="C310" s="166" t="s">
        <v>34</v>
      </c>
      <c r="D310" s="166" t="s">
        <v>37</v>
      </c>
      <c r="E310" s="166">
        <f>(2.1*2)+0.9</f>
        <v>5.1000000000000005</v>
      </c>
      <c r="F310" s="166" t="s">
        <v>62</v>
      </c>
      <c r="G310" s="166"/>
      <c r="H310" s="166"/>
      <c r="I310" s="166"/>
      <c r="J310" s="166"/>
      <c r="K310" s="166"/>
    </row>
    <row r="311" spans="3:11" x14ac:dyDescent="0.25">
      <c r="C311" s="166" t="s">
        <v>35</v>
      </c>
      <c r="D311" s="166" t="s">
        <v>37</v>
      </c>
      <c r="E311" s="166">
        <v>0.08</v>
      </c>
      <c r="F311" s="166" t="s">
        <v>62</v>
      </c>
      <c r="G311" s="166"/>
      <c r="H311" s="166"/>
      <c r="I311" s="166"/>
      <c r="J311" s="166"/>
      <c r="K311" s="166"/>
    </row>
    <row r="312" spans="3:11" x14ac:dyDescent="0.25">
      <c r="C312" s="166" t="s">
        <v>36</v>
      </c>
      <c r="D312" s="166" t="s">
        <v>37</v>
      </c>
      <c r="E312" s="166">
        <v>0.12</v>
      </c>
      <c r="F312" s="166" t="s">
        <v>62</v>
      </c>
      <c r="G312" s="166"/>
      <c r="H312" s="166"/>
      <c r="I312" s="166"/>
      <c r="J312" s="166"/>
      <c r="K312" s="166"/>
    </row>
    <row r="313" spans="3:11" x14ac:dyDescent="0.25">
      <c r="C313" s="166" t="s">
        <v>126</v>
      </c>
      <c r="D313" s="166" t="s">
        <v>37</v>
      </c>
      <c r="E313" s="166">
        <v>5</v>
      </c>
      <c r="F313" s="166" t="s">
        <v>38</v>
      </c>
      <c r="G313" s="166"/>
      <c r="H313" s="166"/>
      <c r="I313" s="166"/>
      <c r="J313" s="166"/>
      <c r="K313" s="166"/>
    </row>
    <row r="314" spans="3:11" x14ac:dyDescent="0.25">
      <c r="C314" s="166"/>
      <c r="D314" s="166"/>
      <c r="E314" s="166"/>
      <c r="F314" s="166"/>
      <c r="G314" s="166"/>
      <c r="H314" s="166"/>
      <c r="I314" s="166"/>
      <c r="J314" s="166"/>
      <c r="K314" s="166"/>
    </row>
    <row r="315" spans="3:11" x14ac:dyDescent="0.25">
      <c r="C315" s="166" t="s">
        <v>39</v>
      </c>
      <c r="D315" s="166" t="s">
        <v>37</v>
      </c>
      <c r="E315" s="166">
        <f>E310</f>
        <v>5.1000000000000005</v>
      </c>
      <c r="F315" s="166" t="s">
        <v>40</v>
      </c>
      <c r="G315" s="166">
        <f>E311</f>
        <v>0.08</v>
      </c>
      <c r="H315" s="166" t="s">
        <v>40</v>
      </c>
      <c r="I315" s="166">
        <f>E312</f>
        <v>0.12</v>
      </c>
      <c r="J315" s="166" t="s">
        <v>40</v>
      </c>
      <c r="K315" s="166">
        <f>E313</f>
        <v>5</v>
      </c>
    </row>
    <row r="316" spans="3:11" ht="17.25" x14ac:dyDescent="0.25">
      <c r="C316" s="166"/>
      <c r="D316" s="166" t="s">
        <v>37</v>
      </c>
      <c r="E316" s="166">
        <f>E315*G315*I315*K315</f>
        <v>0.24480000000000002</v>
      </c>
      <c r="F316" s="182" t="s">
        <v>41</v>
      </c>
      <c r="G316" s="166"/>
      <c r="H316" s="166"/>
      <c r="I316" s="166"/>
      <c r="J316" s="166"/>
      <c r="K316" s="166"/>
    </row>
    <row r="317" spans="3:11" x14ac:dyDescent="0.25">
      <c r="C317" s="166"/>
      <c r="D317" s="166"/>
      <c r="E317" s="166"/>
      <c r="F317" s="166"/>
      <c r="G317" s="166"/>
      <c r="H317" s="166"/>
      <c r="I317" s="166"/>
      <c r="J317" s="166"/>
      <c r="K317" s="166"/>
    </row>
    <row r="318" spans="3:11" x14ac:dyDescent="0.25">
      <c r="C318" s="166" t="s">
        <v>34</v>
      </c>
      <c r="D318" s="166" t="s">
        <v>37</v>
      </c>
      <c r="E318" s="166">
        <f>3+3+4</f>
        <v>10</v>
      </c>
      <c r="F318" s="166" t="s">
        <v>62</v>
      </c>
      <c r="G318" s="166"/>
      <c r="H318" s="166"/>
      <c r="I318" s="166"/>
      <c r="J318" s="166"/>
      <c r="K318" s="166"/>
    </row>
    <row r="319" spans="3:11" x14ac:dyDescent="0.25">
      <c r="C319" s="166" t="s">
        <v>35</v>
      </c>
      <c r="D319" s="166" t="s">
        <v>37</v>
      </c>
      <c r="E319" s="166">
        <v>0.08</v>
      </c>
      <c r="F319" s="166" t="s">
        <v>62</v>
      </c>
      <c r="G319" s="166"/>
      <c r="H319" s="166"/>
      <c r="I319" s="166"/>
      <c r="J319" s="166"/>
      <c r="K319" s="166"/>
    </row>
    <row r="320" spans="3:11" x14ac:dyDescent="0.25">
      <c r="C320" s="166" t="s">
        <v>36</v>
      </c>
      <c r="D320" s="166" t="s">
        <v>37</v>
      </c>
      <c r="E320" s="166">
        <v>0.12</v>
      </c>
      <c r="F320" s="166" t="s">
        <v>62</v>
      </c>
      <c r="G320" s="166"/>
      <c r="H320" s="166"/>
      <c r="I320" s="166"/>
      <c r="J320" s="166"/>
      <c r="K320" s="166"/>
    </row>
    <row r="321" spans="3:11" x14ac:dyDescent="0.25">
      <c r="C321" s="166" t="s">
        <v>126</v>
      </c>
      <c r="D321" s="166" t="s">
        <v>37</v>
      </c>
      <c r="E321" s="166">
        <v>2</v>
      </c>
      <c r="F321" s="166" t="s">
        <v>38</v>
      </c>
      <c r="G321" s="166"/>
      <c r="H321" s="166"/>
      <c r="I321" s="166"/>
      <c r="J321" s="166"/>
      <c r="K321" s="166"/>
    </row>
    <row r="322" spans="3:11" x14ac:dyDescent="0.25">
      <c r="C322" s="166"/>
      <c r="D322" s="166"/>
      <c r="E322" s="166"/>
      <c r="F322" s="166"/>
      <c r="G322" s="166"/>
      <c r="H322" s="166"/>
      <c r="I322" s="166"/>
      <c r="J322" s="166"/>
      <c r="K322" s="166"/>
    </row>
    <row r="323" spans="3:11" x14ac:dyDescent="0.25">
      <c r="C323" s="166" t="s">
        <v>39</v>
      </c>
      <c r="D323" s="166" t="s">
        <v>37</v>
      </c>
      <c r="E323" s="166">
        <f>E318</f>
        <v>10</v>
      </c>
      <c r="F323" s="166" t="s">
        <v>40</v>
      </c>
      <c r="G323" s="166">
        <f>E319</f>
        <v>0.08</v>
      </c>
      <c r="H323" s="166" t="s">
        <v>40</v>
      </c>
      <c r="I323" s="166">
        <f>E320</f>
        <v>0.12</v>
      </c>
      <c r="J323" s="166" t="s">
        <v>40</v>
      </c>
      <c r="K323" s="166">
        <f>E321</f>
        <v>2</v>
      </c>
    </row>
    <row r="324" spans="3:11" ht="17.25" x14ac:dyDescent="0.25">
      <c r="C324" s="166"/>
      <c r="D324" s="166" t="s">
        <v>37</v>
      </c>
      <c r="E324" s="166">
        <f>E323*G323*I323*K323</f>
        <v>0.192</v>
      </c>
      <c r="F324" s="182" t="s">
        <v>41</v>
      </c>
      <c r="G324" s="166"/>
      <c r="H324" s="166"/>
      <c r="I324" s="166"/>
      <c r="J324" s="166"/>
      <c r="K324" s="166"/>
    </row>
    <row r="325" spans="3:11" x14ac:dyDescent="0.25">
      <c r="C325" s="166"/>
      <c r="D325" s="166"/>
      <c r="E325" s="166"/>
      <c r="F325" s="166"/>
      <c r="G325" s="166"/>
      <c r="H325" s="166"/>
      <c r="I325" s="166"/>
      <c r="J325" s="166"/>
      <c r="K325" s="166"/>
    </row>
    <row r="326" spans="3:11" x14ac:dyDescent="0.25">
      <c r="C326" s="166" t="s">
        <v>34</v>
      </c>
      <c r="D326" s="166" t="s">
        <v>37</v>
      </c>
      <c r="E326" s="166">
        <f>0.4+0.4+0.9+0.9</f>
        <v>2.6</v>
      </c>
      <c r="F326" s="166" t="s">
        <v>62</v>
      </c>
      <c r="G326" s="166"/>
      <c r="H326" s="166"/>
      <c r="I326" s="166"/>
      <c r="J326" s="166"/>
      <c r="K326" s="166"/>
    </row>
    <row r="327" spans="3:11" x14ac:dyDescent="0.25">
      <c r="C327" s="166" t="s">
        <v>35</v>
      </c>
      <c r="D327" s="166" t="s">
        <v>37</v>
      </c>
      <c r="E327" s="166">
        <v>0.08</v>
      </c>
      <c r="F327" s="166" t="s">
        <v>62</v>
      </c>
      <c r="G327" s="166"/>
      <c r="H327" s="166"/>
      <c r="I327" s="166"/>
      <c r="J327" s="166"/>
      <c r="K327" s="166"/>
    </row>
    <row r="328" spans="3:11" x14ac:dyDescent="0.25">
      <c r="C328" s="166" t="s">
        <v>36</v>
      </c>
      <c r="D328" s="166" t="s">
        <v>37</v>
      </c>
      <c r="E328" s="166">
        <v>0.12</v>
      </c>
      <c r="F328" s="166" t="s">
        <v>62</v>
      </c>
      <c r="G328" s="166"/>
      <c r="H328" s="166"/>
      <c r="I328" s="166"/>
      <c r="J328" s="166"/>
      <c r="K328" s="166"/>
    </row>
    <row r="329" spans="3:11" x14ac:dyDescent="0.25">
      <c r="C329" s="166" t="s">
        <v>130</v>
      </c>
      <c r="D329" s="166" t="s">
        <v>37</v>
      </c>
      <c r="E329" s="166">
        <v>1</v>
      </c>
      <c r="F329" s="166" t="s">
        <v>38</v>
      </c>
      <c r="G329" s="166"/>
      <c r="H329" s="166"/>
      <c r="I329" s="166"/>
      <c r="J329" s="166"/>
      <c r="K329" s="166"/>
    </row>
    <row r="330" spans="3:11" x14ac:dyDescent="0.25">
      <c r="C330" s="166"/>
      <c r="D330" s="166"/>
      <c r="E330" s="166"/>
      <c r="F330" s="166"/>
      <c r="G330" s="166"/>
      <c r="H330" s="166"/>
      <c r="I330" s="166"/>
      <c r="J330" s="166"/>
      <c r="K330" s="166"/>
    </row>
    <row r="331" spans="3:11" x14ac:dyDescent="0.25">
      <c r="C331" s="166" t="s">
        <v>39</v>
      </c>
      <c r="D331" s="166" t="s">
        <v>37</v>
      </c>
      <c r="E331" s="166">
        <f>E326</f>
        <v>2.6</v>
      </c>
      <c r="F331" s="166" t="s">
        <v>40</v>
      </c>
      <c r="G331" s="166">
        <f>E327</f>
        <v>0.08</v>
      </c>
      <c r="H331" s="166" t="s">
        <v>40</v>
      </c>
      <c r="I331" s="166">
        <f>E328</f>
        <v>0.12</v>
      </c>
      <c r="J331" s="166" t="s">
        <v>40</v>
      </c>
      <c r="K331" s="166">
        <f>E329</f>
        <v>1</v>
      </c>
    </row>
    <row r="332" spans="3:11" ht="17.25" x14ac:dyDescent="0.25">
      <c r="C332" s="166"/>
      <c r="D332" s="166" t="s">
        <v>37</v>
      </c>
      <c r="E332" s="166">
        <f>E331*G331*I331*K331</f>
        <v>2.496E-2</v>
      </c>
      <c r="F332" s="182" t="s">
        <v>41</v>
      </c>
      <c r="G332" s="166"/>
      <c r="H332" s="166"/>
      <c r="I332" s="166"/>
      <c r="J332" s="166"/>
      <c r="K332" s="166"/>
    </row>
    <row r="333" spans="3:11" x14ac:dyDescent="0.25">
      <c r="C333" s="166"/>
      <c r="D333" s="166"/>
      <c r="E333" s="166"/>
      <c r="F333" s="166"/>
      <c r="G333" s="166"/>
      <c r="H333" s="166"/>
      <c r="I333" s="166"/>
      <c r="J333" s="166"/>
      <c r="K333" s="166"/>
    </row>
    <row r="334" spans="3:11" x14ac:dyDescent="0.25">
      <c r="C334" s="166" t="s">
        <v>127</v>
      </c>
      <c r="D334" s="166" t="s">
        <v>37</v>
      </c>
      <c r="E334" s="166">
        <f>E332</f>
        <v>2.496E-2</v>
      </c>
      <c r="F334" s="166" t="s">
        <v>57</v>
      </c>
      <c r="G334" s="166">
        <f>E324</f>
        <v>0.192</v>
      </c>
      <c r="H334" s="166" t="s">
        <v>57</v>
      </c>
      <c r="I334" s="166">
        <f>E316</f>
        <v>0.24480000000000002</v>
      </c>
      <c r="J334" s="166" t="s">
        <v>57</v>
      </c>
      <c r="K334" s="166">
        <f>E308</f>
        <v>0.25919999999999999</v>
      </c>
    </row>
    <row r="335" spans="3:11" ht="17.25" x14ac:dyDescent="0.25">
      <c r="C335" s="166"/>
      <c r="D335" s="121" t="s">
        <v>37</v>
      </c>
      <c r="E335" s="121">
        <f>E334+G334+I334+K334</f>
        <v>0.72096000000000005</v>
      </c>
      <c r="F335" s="121" t="s">
        <v>42</v>
      </c>
      <c r="G335" s="166"/>
      <c r="H335" s="166"/>
      <c r="I335" s="166"/>
      <c r="J335" s="166"/>
      <c r="K335" s="166"/>
    </row>
    <row r="337" spans="1:9" x14ac:dyDescent="0.25">
      <c r="A337" t="e">
        <f>#REF!</f>
        <v>#REF!</v>
      </c>
      <c r="B337" t="e">
        <f>#REF!</f>
        <v>#REF!</v>
      </c>
    </row>
    <row r="339" spans="1:9" x14ac:dyDescent="0.25">
      <c r="C339" s="166" t="s">
        <v>34</v>
      </c>
      <c r="D339" s="166" t="s">
        <v>37</v>
      </c>
      <c r="E339" s="166">
        <v>2.1</v>
      </c>
      <c r="F339" s="166" t="s">
        <v>62</v>
      </c>
      <c r="G339" s="166"/>
      <c r="H339" s="166"/>
      <c r="I339" s="166"/>
    </row>
    <row r="340" spans="1:9" x14ac:dyDescent="0.25">
      <c r="C340" s="166" t="s">
        <v>35</v>
      </c>
      <c r="D340" s="166" t="s">
        <v>37</v>
      </c>
      <c r="E340" s="166">
        <v>0.9</v>
      </c>
      <c r="F340" s="166" t="s">
        <v>62</v>
      </c>
      <c r="G340" s="166"/>
      <c r="H340" s="166"/>
      <c r="I340" s="166"/>
    </row>
    <row r="341" spans="1:9" x14ac:dyDescent="0.25">
      <c r="C341" s="166" t="s">
        <v>126</v>
      </c>
      <c r="D341" s="166" t="s">
        <v>37</v>
      </c>
      <c r="E341" s="166">
        <f>E313</f>
        <v>5</v>
      </c>
      <c r="F341" s="166" t="s">
        <v>38</v>
      </c>
      <c r="G341" s="166"/>
      <c r="H341" s="166"/>
      <c r="I341" s="166"/>
    </row>
    <row r="342" spans="1:9" x14ac:dyDescent="0.25">
      <c r="C342" s="166"/>
      <c r="D342" s="166"/>
      <c r="E342" s="166"/>
      <c r="F342" s="166"/>
      <c r="G342" s="166"/>
      <c r="H342" s="166"/>
      <c r="I342" s="166"/>
    </row>
    <row r="343" spans="1:9" x14ac:dyDescent="0.25">
      <c r="C343" s="166" t="s">
        <v>56</v>
      </c>
      <c r="D343" s="166" t="s">
        <v>37</v>
      </c>
      <c r="E343" s="166">
        <f>E339</f>
        <v>2.1</v>
      </c>
      <c r="F343" s="166" t="s">
        <v>40</v>
      </c>
      <c r="G343" s="166">
        <f>E340</f>
        <v>0.9</v>
      </c>
      <c r="H343" s="166" t="s">
        <v>40</v>
      </c>
      <c r="I343" s="166">
        <f>E341</f>
        <v>5</v>
      </c>
    </row>
    <row r="344" spans="1:9" ht="17.25" x14ac:dyDescent="0.25">
      <c r="C344" s="166"/>
      <c r="D344" s="166" t="s">
        <v>37</v>
      </c>
      <c r="E344" s="166">
        <f>E343*G343*I343</f>
        <v>9.4500000000000011</v>
      </c>
      <c r="F344" s="182" t="s">
        <v>49</v>
      </c>
      <c r="G344" s="166"/>
      <c r="H344" s="166"/>
      <c r="I344" s="166"/>
    </row>
    <row r="346" spans="1:9" x14ac:dyDescent="0.25">
      <c r="C346" s="166" t="s">
        <v>34</v>
      </c>
      <c r="D346" s="166" t="s">
        <v>37</v>
      </c>
      <c r="E346" s="166">
        <v>4</v>
      </c>
      <c r="F346" s="166" t="s">
        <v>62</v>
      </c>
      <c r="G346" s="166"/>
      <c r="H346" s="166"/>
      <c r="I346" s="166"/>
    </row>
    <row r="347" spans="1:9" x14ac:dyDescent="0.25">
      <c r="C347" s="166" t="s">
        <v>35</v>
      </c>
      <c r="D347" s="166" t="s">
        <v>37</v>
      </c>
      <c r="E347" s="166">
        <v>3</v>
      </c>
      <c r="F347" s="166" t="s">
        <v>62</v>
      </c>
      <c r="G347" s="166"/>
      <c r="H347" s="166"/>
      <c r="I347" s="166"/>
    </row>
    <row r="348" spans="1:9" x14ac:dyDescent="0.25">
      <c r="C348" s="166" t="s">
        <v>126</v>
      </c>
      <c r="D348" s="166" t="s">
        <v>37</v>
      </c>
      <c r="E348" s="166">
        <v>2</v>
      </c>
      <c r="F348" s="166" t="s">
        <v>38</v>
      </c>
      <c r="G348" s="166"/>
      <c r="H348" s="166"/>
      <c r="I348" s="166"/>
    </row>
    <row r="349" spans="1:9" x14ac:dyDescent="0.25">
      <c r="C349" s="166"/>
      <c r="D349" s="166"/>
      <c r="E349" s="166"/>
      <c r="F349" s="166"/>
      <c r="G349" s="166"/>
      <c r="H349" s="166"/>
      <c r="I349" s="166"/>
    </row>
    <row r="350" spans="1:9" x14ac:dyDescent="0.25">
      <c r="C350" s="166" t="s">
        <v>56</v>
      </c>
      <c r="D350" s="166" t="s">
        <v>37</v>
      </c>
      <c r="E350" s="166">
        <f>E346</f>
        <v>4</v>
      </c>
      <c r="F350" s="166" t="s">
        <v>40</v>
      </c>
      <c r="G350" s="166">
        <f>E347</f>
        <v>3</v>
      </c>
      <c r="H350" s="166" t="s">
        <v>40</v>
      </c>
      <c r="I350" s="166">
        <f>E348</f>
        <v>2</v>
      </c>
    </row>
    <row r="351" spans="1:9" ht="17.25" x14ac:dyDescent="0.25">
      <c r="C351" s="166"/>
      <c r="D351" s="166" t="s">
        <v>37</v>
      </c>
      <c r="E351" s="166">
        <f>E350*G350*I350</f>
        <v>24</v>
      </c>
      <c r="F351" s="182" t="s">
        <v>49</v>
      </c>
      <c r="G351" s="166"/>
      <c r="H351" s="166"/>
      <c r="I351" s="166"/>
    </row>
    <row r="353" spans="1:9" x14ac:dyDescent="0.25">
      <c r="C353" t="s">
        <v>131</v>
      </c>
      <c r="D353" s="166" t="s">
        <v>37</v>
      </c>
      <c r="E353">
        <f>E351</f>
        <v>24</v>
      </c>
      <c r="F353" s="166" t="s">
        <v>57</v>
      </c>
      <c r="G353">
        <f>E344</f>
        <v>9.4500000000000011</v>
      </c>
    </row>
    <row r="354" spans="1:9" ht="17.25" x14ac:dyDescent="0.25">
      <c r="D354" s="121" t="s">
        <v>37</v>
      </c>
      <c r="E354" s="165">
        <f>E353+G353</f>
        <v>33.450000000000003</v>
      </c>
      <c r="F354" s="121" t="s">
        <v>50</v>
      </c>
    </row>
    <row r="356" spans="1:9" x14ac:dyDescent="0.25">
      <c r="A356" t="e">
        <f>#REF!</f>
        <v>#REF!</v>
      </c>
      <c r="B356" t="e">
        <f>#REF!</f>
        <v>#REF!</v>
      </c>
    </row>
    <row r="358" spans="1:9" x14ac:dyDescent="0.25">
      <c r="C358" s="166" t="s">
        <v>34</v>
      </c>
      <c r="D358" s="166" t="s">
        <v>37</v>
      </c>
      <c r="E358" s="166">
        <v>1.5</v>
      </c>
      <c r="F358" s="166" t="s">
        <v>62</v>
      </c>
      <c r="G358" s="166"/>
      <c r="H358" s="166"/>
      <c r="I358" s="166"/>
    </row>
    <row r="359" spans="1:9" x14ac:dyDescent="0.25">
      <c r="C359" s="166" t="s">
        <v>35</v>
      </c>
      <c r="D359" s="166" t="s">
        <v>37</v>
      </c>
      <c r="E359" s="166">
        <v>1.5</v>
      </c>
      <c r="F359" s="166" t="s">
        <v>62</v>
      </c>
      <c r="G359" s="166"/>
      <c r="H359" s="166"/>
      <c r="I359" s="166"/>
    </row>
    <row r="360" spans="1:9" x14ac:dyDescent="0.25">
      <c r="C360" s="166" t="s">
        <v>125</v>
      </c>
      <c r="D360" s="166" t="s">
        <v>37</v>
      </c>
      <c r="E360" s="166">
        <f>E305</f>
        <v>3</v>
      </c>
      <c r="F360" s="166" t="s">
        <v>38</v>
      </c>
      <c r="G360" s="166"/>
      <c r="H360" s="166"/>
      <c r="I360" s="166"/>
    </row>
    <row r="361" spans="1:9" x14ac:dyDescent="0.25">
      <c r="C361" s="166"/>
      <c r="D361" s="166"/>
      <c r="E361" s="166"/>
      <c r="F361" s="166"/>
      <c r="G361" s="166"/>
      <c r="H361" s="166"/>
      <c r="I361" s="166"/>
    </row>
    <row r="362" spans="1:9" x14ac:dyDescent="0.25">
      <c r="C362" s="166" t="s">
        <v>56</v>
      </c>
      <c r="D362" s="166" t="s">
        <v>37</v>
      </c>
      <c r="E362" s="166">
        <f>E358</f>
        <v>1.5</v>
      </c>
      <c r="F362" s="166" t="s">
        <v>40</v>
      </c>
      <c r="G362" s="166">
        <f>E359</f>
        <v>1.5</v>
      </c>
      <c r="H362" s="166" t="s">
        <v>40</v>
      </c>
      <c r="I362" s="166">
        <f>E360</f>
        <v>3</v>
      </c>
    </row>
    <row r="363" spans="1:9" ht="17.25" x14ac:dyDescent="0.25">
      <c r="C363" s="166"/>
      <c r="D363" s="166" t="s">
        <v>37</v>
      </c>
      <c r="E363" s="166">
        <f>E362*G362*I362</f>
        <v>6.75</v>
      </c>
      <c r="F363" s="182" t="s">
        <v>49</v>
      </c>
      <c r="G363" s="166"/>
      <c r="H363" s="166"/>
      <c r="I363" s="166"/>
    </row>
    <row r="365" spans="1:9" x14ac:dyDescent="0.25">
      <c r="C365" s="166" t="s">
        <v>34</v>
      </c>
      <c r="D365" s="166" t="s">
        <v>37</v>
      </c>
      <c r="E365" s="166">
        <v>0.9</v>
      </c>
      <c r="F365" s="166" t="s">
        <v>62</v>
      </c>
      <c r="G365" s="166"/>
      <c r="H365" s="166"/>
      <c r="I365" s="166"/>
    </row>
    <row r="366" spans="1:9" x14ac:dyDescent="0.25">
      <c r="C366" s="166" t="s">
        <v>35</v>
      </c>
      <c r="D366" s="166" t="s">
        <v>37</v>
      </c>
      <c r="E366" s="166">
        <v>0.4</v>
      </c>
      <c r="F366" s="166" t="s">
        <v>62</v>
      </c>
      <c r="G366" s="166"/>
      <c r="H366" s="166"/>
      <c r="I366" s="166"/>
    </row>
    <row r="367" spans="1:9" x14ac:dyDescent="0.25">
      <c r="C367" s="166" t="s">
        <v>130</v>
      </c>
      <c r="D367" s="166" t="s">
        <v>37</v>
      </c>
      <c r="E367" s="166">
        <v>1</v>
      </c>
      <c r="F367" s="166" t="s">
        <v>38</v>
      </c>
      <c r="G367" s="166"/>
      <c r="H367" s="166"/>
      <c r="I367" s="166"/>
    </row>
    <row r="368" spans="1:9" x14ac:dyDescent="0.25">
      <c r="C368" s="166"/>
      <c r="D368" s="166"/>
      <c r="E368" s="166"/>
      <c r="F368" s="166"/>
      <c r="G368" s="166"/>
      <c r="H368" s="166"/>
      <c r="I368" s="166"/>
    </row>
    <row r="369" spans="3:9" x14ac:dyDescent="0.25">
      <c r="C369" s="166" t="s">
        <v>56</v>
      </c>
      <c r="D369" s="166" t="s">
        <v>37</v>
      </c>
      <c r="E369" s="166">
        <f>E365</f>
        <v>0.9</v>
      </c>
      <c r="F369" s="166" t="s">
        <v>40</v>
      </c>
      <c r="G369" s="166">
        <f>E366</f>
        <v>0.4</v>
      </c>
      <c r="H369" s="166" t="s">
        <v>40</v>
      </c>
      <c r="I369" s="166">
        <f>E367</f>
        <v>1</v>
      </c>
    </row>
    <row r="370" spans="3:9" ht="17.25" x14ac:dyDescent="0.25">
      <c r="C370" s="166"/>
      <c r="D370" s="166" t="s">
        <v>37</v>
      </c>
      <c r="E370" s="166">
        <f>E369*G369*I369</f>
        <v>0.36000000000000004</v>
      </c>
      <c r="F370" s="182" t="s">
        <v>49</v>
      </c>
      <c r="G370" s="166"/>
      <c r="H370" s="166"/>
      <c r="I370" s="166"/>
    </row>
    <row r="372" spans="3:9" x14ac:dyDescent="0.25">
      <c r="C372" t="s">
        <v>131</v>
      </c>
      <c r="D372" s="166" t="s">
        <v>37</v>
      </c>
      <c r="E372">
        <f>E370</f>
        <v>0.36000000000000004</v>
      </c>
      <c r="F372" s="166" t="s">
        <v>57</v>
      </c>
      <c r="G372">
        <f>E363</f>
        <v>6.75</v>
      </c>
    </row>
    <row r="373" spans="3:9" ht="17.25" x14ac:dyDescent="0.25">
      <c r="D373" s="121" t="s">
        <v>37</v>
      </c>
      <c r="E373" s="165">
        <f>E372+G372</f>
        <v>7.11</v>
      </c>
      <c r="F373" s="121" t="s">
        <v>50</v>
      </c>
    </row>
  </sheetData>
  <mergeCells count="12">
    <mergeCell ref="C209:C210"/>
    <mergeCell ref="D209:D210"/>
    <mergeCell ref="H209:H210"/>
    <mergeCell ref="I209:I210"/>
    <mergeCell ref="D27:D28"/>
    <mergeCell ref="C27:C28"/>
    <mergeCell ref="H27:H28"/>
    <mergeCell ref="I27:I28"/>
    <mergeCell ref="C114:C115"/>
    <mergeCell ref="D114:D115"/>
    <mergeCell ref="H114:H115"/>
    <mergeCell ref="I114:I1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REKAP</vt:lpstr>
      <vt:lpstr>BOQ</vt:lpstr>
      <vt:lpstr>Spesifikasi Teknis</vt:lpstr>
      <vt:lpstr>Analisa Kusen Aluminium</vt:lpstr>
      <vt:lpstr>Hit. Volume</vt:lpstr>
      <vt:lpstr>BOQ!Print_Area</vt:lpstr>
      <vt:lpstr>REKAP!Print_Area</vt:lpstr>
      <vt:lpstr>'Spesifikasi Teknis'!Print_Area</vt:lpstr>
      <vt:lpstr>BOQ!Print_Titles</vt:lpstr>
      <vt:lpstr>'Spesifikasi Teknis'!Print_Titles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ANTAM</dc:creator>
  <cp:lastModifiedBy>Imron Pratama</cp:lastModifiedBy>
  <cp:lastPrinted>2022-02-03T07:28:13Z</cp:lastPrinted>
  <dcterms:created xsi:type="dcterms:W3CDTF">2021-07-25T02:34:24Z</dcterms:created>
  <dcterms:modified xsi:type="dcterms:W3CDTF">2022-04-13T00:25:04Z</dcterms:modified>
</cp:coreProperties>
</file>